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2120" windowHeight="9120"/>
  </bookViews>
  <sheets>
    <sheet name="прилож 4" sheetId="14" r:id="rId1"/>
  </sheets>
  <calcPr calcId="145621"/>
</workbook>
</file>

<file path=xl/calcChain.xml><?xml version="1.0" encoding="utf-8"?>
<calcChain xmlns="http://schemas.openxmlformats.org/spreadsheetml/2006/main">
  <c r="H546" i="14" l="1"/>
  <c r="F546" i="14"/>
  <c r="G546" i="14"/>
  <c r="G239" i="14"/>
  <c r="H239" i="14"/>
  <c r="F239" i="14"/>
  <c r="F147" i="14"/>
  <c r="F342" i="14"/>
  <c r="F339" i="14"/>
  <c r="G716" i="14" l="1"/>
  <c r="G669" i="14"/>
  <c r="G568" i="14"/>
  <c r="H568" i="14"/>
  <c r="F568" i="14"/>
  <c r="F585" i="14"/>
  <c r="F586" i="14"/>
  <c r="F582" i="14"/>
  <c r="F583" i="14"/>
  <c r="F573" i="14"/>
  <c r="F565" i="14"/>
  <c r="F566" i="14"/>
  <c r="F559" i="14"/>
  <c r="F560" i="14"/>
  <c r="G549" i="14"/>
  <c r="G548" i="14" s="1"/>
  <c r="G547" i="14" s="1"/>
  <c r="G550" i="14"/>
  <c r="G551" i="14"/>
  <c r="G554" i="14"/>
  <c r="G553" i="14" s="1"/>
  <c r="G557" i="14"/>
  <c r="G556" i="14" s="1"/>
  <c r="G563" i="14"/>
  <c r="G562" i="14" s="1"/>
  <c r="G570" i="14"/>
  <c r="G569" i="14" s="1"/>
  <c r="G572" i="14"/>
  <c r="G574" i="14"/>
  <c r="F553" i="14"/>
  <c r="F554" i="14"/>
  <c r="H554" i="14"/>
  <c r="H553" i="14" s="1"/>
  <c r="F549" i="14" l="1"/>
  <c r="F654" i="14" l="1"/>
  <c r="F510" i="14"/>
  <c r="F506" i="14"/>
  <c r="F494" i="14"/>
  <c r="F462" i="14"/>
  <c r="F460" i="14"/>
  <c r="F459" i="14"/>
  <c r="H431" i="14"/>
  <c r="G431" i="14"/>
  <c r="F425" i="14"/>
  <c r="G416" i="14"/>
  <c r="G397" i="14"/>
  <c r="G396" i="14" s="1"/>
  <c r="H397" i="14"/>
  <c r="H396" i="14" s="1"/>
  <c r="F396" i="14"/>
  <c r="F397" i="14"/>
  <c r="F392" i="14"/>
  <c r="G385" i="14"/>
  <c r="G384" i="14" s="1"/>
  <c r="H385" i="14"/>
  <c r="H384" i="14" s="1"/>
  <c r="F384" i="14"/>
  <c r="F385" i="14"/>
  <c r="G370" i="14"/>
  <c r="G369" i="14" s="1"/>
  <c r="H370" i="14"/>
  <c r="H369" i="14" s="1"/>
  <c r="F369" i="14"/>
  <c r="F370" i="14"/>
  <c r="F683" i="14"/>
  <c r="F676" i="14"/>
  <c r="F648" i="14"/>
  <c r="G356" i="14"/>
  <c r="H356" i="14"/>
  <c r="F356" i="14"/>
  <c r="F323" i="14"/>
  <c r="F315" i="14"/>
  <c r="F319" i="14"/>
  <c r="F316" i="14"/>
  <c r="F310" i="14"/>
  <c r="F314" i="14"/>
  <c r="F311" i="14"/>
  <c r="G284" i="14"/>
  <c r="G283" i="14" s="1"/>
  <c r="G282" i="14" s="1"/>
  <c r="H284" i="14"/>
  <c r="H283" i="14" s="1"/>
  <c r="H282" i="14" s="1"/>
  <c r="F282" i="14"/>
  <c r="F283" i="14"/>
  <c r="F284" i="14"/>
  <c r="F278" i="14"/>
  <c r="G250" i="14"/>
  <c r="G249" i="14" s="1"/>
  <c r="H250" i="14"/>
  <c r="H249" i="14" s="1"/>
  <c r="F249" i="14"/>
  <c r="F250" i="14"/>
  <c r="F205" i="14"/>
  <c r="G207" i="14"/>
  <c r="G206" i="14" s="1"/>
  <c r="H207" i="14"/>
  <c r="H206" i="14" s="1"/>
  <c r="F206" i="14"/>
  <c r="F207" i="14"/>
  <c r="F204" i="14" l="1"/>
  <c r="F200" i="14"/>
  <c r="F193" i="14"/>
  <c r="F156" i="14"/>
  <c r="F155" i="14"/>
  <c r="F150" i="14"/>
  <c r="F97" i="14"/>
  <c r="F94" i="14"/>
  <c r="F88" i="14"/>
  <c r="F83" i="14"/>
  <c r="F44" i="14"/>
  <c r="F43" i="14"/>
  <c r="F458" i="14" l="1"/>
  <c r="G461" i="14"/>
  <c r="H461" i="14"/>
  <c r="F461" i="14"/>
  <c r="H439" i="14"/>
  <c r="H438" i="14" s="1"/>
  <c r="G439" i="14"/>
  <c r="G438" i="14" s="1"/>
  <c r="F439" i="14"/>
  <c r="F438" i="14" s="1"/>
  <c r="G433" i="14"/>
  <c r="G432" i="14" s="1"/>
  <c r="H433" i="14"/>
  <c r="H432" i="14" s="1"/>
  <c r="F433" i="14"/>
  <c r="F432" i="14" s="1"/>
  <c r="G430" i="14"/>
  <c r="G429" i="14" s="1"/>
  <c r="H430" i="14"/>
  <c r="H429" i="14" s="1"/>
  <c r="F430" i="14"/>
  <c r="F429" i="14" s="1"/>
  <c r="H427" i="14"/>
  <c r="H426" i="14" s="1"/>
  <c r="G427" i="14"/>
  <c r="G426" i="14" s="1"/>
  <c r="F427" i="14"/>
  <c r="F426" i="14" s="1"/>
  <c r="G424" i="14"/>
  <c r="G423" i="14" s="1"/>
  <c r="H424" i="14"/>
  <c r="H423" i="14" s="1"/>
  <c r="F424" i="14"/>
  <c r="F423" i="14" s="1"/>
  <c r="G415" i="14"/>
  <c r="G414" i="14" s="1"/>
  <c r="H415" i="14"/>
  <c r="H414" i="14" s="1"/>
  <c r="F415" i="14"/>
  <c r="F414" i="14" s="1"/>
  <c r="G373" i="14"/>
  <c r="G372" i="14" s="1"/>
  <c r="H373" i="14"/>
  <c r="H372" i="14" s="1"/>
  <c r="F373" i="14"/>
  <c r="F372" i="14" s="1"/>
  <c r="G724" i="14"/>
  <c r="G723" i="14" s="1"/>
  <c r="H724" i="14"/>
  <c r="H723" i="14" s="1"/>
  <c r="F724" i="14"/>
  <c r="F723" i="14" s="1"/>
  <c r="G709" i="14"/>
  <c r="H709" i="14"/>
  <c r="G707" i="14"/>
  <c r="H707" i="14"/>
  <c r="F709" i="14"/>
  <c r="F707" i="14"/>
  <c r="F706" i="14" s="1"/>
  <c r="F705" i="14" s="1"/>
  <c r="G592" i="14"/>
  <c r="G591" i="14" s="1"/>
  <c r="H592" i="14"/>
  <c r="H591" i="14" s="1"/>
  <c r="F592" i="14"/>
  <c r="F591" i="14" s="1"/>
  <c r="G589" i="14"/>
  <c r="G588" i="14" s="1"/>
  <c r="H589" i="14"/>
  <c r="H588" i="14" s="1"/>
  <c r="F589" i="14"/>
  <c r="F588" i="14" s="1"/>
  <c r="H563" i="14"/>
  <c r="H562" i="14" s="1"/>
  <c r="F563" i="14"/>
  <c r="F562" i="14" s="1"/>
  <c r="H557" i="14"/>
  <c r="H556" i="14" s="1"/>
  <c r="F557" i="14"/>
  <c r="F556" i="14" s="1"/>
  <c r="G472" i="14"/>
  <c r="G471" i="14" s="1"/>
  <c r="H472" i="14"/>
  <c r="H471" i="14" s="1"/>
  <c r="F472" i="14"/>
  <c r="F471" i="14" s="1"/>
  <c r="G469" i="14"/>
  <c r="G468" i="14" s="1"/>
  <c r="H469" i="14"/>
  <c r="H468" i="14" s="1"/>
  <c r="F469" i="14"/>
  <c r="F468" i="14" s="1"/>
  <c r="F457" i="14" l="1"/>
  <c r="H706" i="14"/>
  <c r="H705" i="14" s="1"/>
  <c r="G706" i="14"/>
  <c r="G705" i="14" s="1"/>
  <c r="G688" i="14" l="1"/>
  <c r="G687" i="14" s="1"/>
  <c r="G686" i="14" s="1"/>
  <c r="G685" i="14" s="1"/>
  <c r="G684" i="14" s="1"/>
  <c r="H688" i="14"/>
  <c r="H687" i="14" s="1"/>
  <c r="H686" i="14" s="1"/>
  <c r="H685" i="14" s="1"/>
  <c r="H684" i="14" s="1"/>
  <c r="F688" i="14"/>
  <c r="F687" i="14" s="1"/>
  <c r="F686" i="14" s="1"/>
  <c r="F685" i="14" s="1"/>
  <c r="F684" i="14" s="1"/>
  <c r="G678" i="14"/>
  <c r="H678" i="14"/>
  <c r="F679" i="14"/>
  <c r="F678" i="14" s="1"/>
  <c r="G647" i="14"/>
  <c r="G646" i="14" s="1"/>
  <c r="G645" i="14" s="1"/>
  <c r="G644" i="14" s="1"/>
  <c r="H647" i="14"/>
  <c r="H646" i="14" s="1"/>
  <c r="H645" i="14" s="1"/>
  <c r="H644" i="14" s="1"/>
  <c r="F647" i="14"/>
  <c r="F646" i="14" s="1"/>
  <c r="F645" i="14" s="1"/>
  <c r="F644" i="14" s="1"/>
  <c r="H642" i="14"/>
  <c r="H641" i="14" s="1"/>
  <c r="H640" i="14" s="1"/>
  <c r="H639" i="14" s="1"/>
  <c r="G642" i="14"/>
  <c r="G641" i="14" s="1"/>
  <c r="G640" i="14" s="1"/>
  <c r="G639" i="14" s="1"/>
  <c r="F642" i="14"/>
  <c r="F641" i="14" s="1"/>
  <c r="F640" i="14" s="1"/>
  <c r="F639" i="14" s="1"/>
  <c r="F305" i="14"/>
  <c r="F304" i="14" s="1"/>
  <c r="F291" i="14"/>
  <c r="F290" i="14" s="1"/>
  <c r="F289" i="14" s="1"/>
  <c r="F277" i="14"/>
  <c r="F276" i="14" s="1"/>
  <c r="G269" i="14"/>
  <c r="H269" i="14"/>
  <c r="F272" i="14"/>
  <c r="F271" i="14" s="1"/>
  <c r="F270" i="14" s="1"/>
  <c r="F269" i="14" s="1"/>
  <c r="F247" i="14"/>
  <c r="F246" i="14" s="1"/>
  <c r="H167" i="14"/>
  <c r="G167" i="14"/>
  <c r="F167" i="14"/>
  <c r="F149" i="14"/>
  <c r="F148" i="14" s="1"/>
  <c r="F111" i="14"/>
  <c r="F110" i="14" s="1"/>
  <c r="F53" i="14" l="1"/>
  <c r="F668" i="14" l="1"/>
  <c r="F667" i="14" s="1"/>
  <c r="F666" i="14" s="1"/>
  <c r="G668" i="14"/>
  <c r="G667" i="14" s="1"/>
  <c r="G666" i="14" s="1"/>
  <c r="H668" i="14"/>
  <c r="H667" i="14" s="1"/>
  <c r="H666" i="14" s="1"/>
  <c r="F74" i="14"/>
  <c r="H72" i="14"/>
  <c r="G72" i="14"/>
  <c r="F72" i="14"/>
  <c r="H70" i="14"/>
  <c r="G70" i="14"/>
  <c r="F70" i="14"/>
  <c r="G721" i="14" l="1"/>
  <c r="G720" i="14" s="1"/>
  <c r="H721" i="14"/>
  <c r="H720" i="14" s="1"/>
  <c r="G577" i="14"/>
  <c r="G576" i="14" s="1"/>
  <c r="H577" i="14"/>
  <c r="H576" i="14" s="1"/>
  <c r="H551" i="14"/>
  <c r="H550" i="14" s="1"/>
  <c r="G496" i="14"/>
  <c r="G495" i="14" s="1"/>
  <c r="H496" i="14"/>
  <c r="H495" i="14" s="1"/>
  <c r="G452" i="14"/>
  <c r="G451" i="14" s="1"/>
  <c r="H452" i="14"/>
  <c r="H451" i="14" s="1"/>
  <c r="G412" i="14"/>
  <c r="G411" i="14" s="1"/>
  <c r="H412" i="14"/>
  <c r="H411" i="14" s="1"/>
  <c r="G664" i="14"/>
  <c r="G663" i="14" s="1"/>
  <c r="H664" i="14"/>
  <c r="H663" i="14" s="1"/>
  <c r="G334" i="14"/>
  <c r="G333" i="14" s="1"/>
  <c r="H334" i="14"/>
  <c r="H333" i="14" s="1"/>
  <c r="G322" i="14"/>
  <c r="G321" i="14" s="1"/>
  <c r="G320" i="14" s="1"/>
  <c r="H322" i="14"/>
  <c r="H321" i="14" s="1"/>
  <c r="H320" i="14" s="1"/>
  <c r="G231" i="14"/>
  <c r="G230" i="14" s="1"/>
  <c r="G229" i="14" s="1"/>
  <c r="H231" i="14"/>
  <c r="H230" i="14" s="1"/>
  <c r="H229" i="14" s="1"/>
  <c r="H263" i="14"/>
  <c r="G263" i="14"/>
  <c r="H265" i="14"/>
  <c r="G265" i="14"/>
  <c r="H467" i="14" l="1"/>
  <c r="G221" i="14" l="1"/>
  <c r="G220" i="14" s="1"/>
  <c r="G219" i="14" s="1"/>
  <c r="G218" i="14" s="1"/>
  <c r="H221" i="14"/>
  <c r="H220" i="14" s="1"/>
  <c r="H219" i="14" s="1"/>
  <c r="H218" i="14" s="1"/>
  <c r="F221" i="14"/>
  <c r="F220" i="14" s="1"/>
  <c r="F219" i="14" s="1"/>
  <c r="F218" i="14" s="1"/>
  <c r="F334" i="14"/>
  <c r="F333" i="14" s="1"/>
  <c r="H506" i="14" l="1"/>
  <c r="G506" i="14"/>
  <c r="F491" i="14"/>
  <c r="F497" i="14"/>
  <c r="H491" i="14"/>
  <c r="G491" i="14"/>
  <c r="F581" i="14" l="1"/>
  <c r="G618" i="14"/>
  <c r="H618" i="14"/>
  <c r="F722" i="14" l="1"/>
  <c r="F721" i="14" s="1"/>
  <c r="F720" i="14" s="1"/>
  <c r="H704" i="14"/>
  <c r="G704" i="14"/>
  <c r="F704" i="14"/>
  <c r="F327" i="14"/>
  <c r="F263" i="14"/>
  <c r="F322" i="14"/>
  <c r="F321" i="14" s="1"/>
  <c r="F320" i="14" s="1"/>
  <c r="F262" i="14" l="1"/>
  <c r="F261" i="14" s="1"/>
  <c r="H262" i="14"/>
  <c r="H261" i="14" s="1"/>
  <c r="G262" i="14"/>
  <c r="G261" i="14" s="1"/>
  <c r="F109" i="14"/>
  <c r="F496" i="14" l="1"/>
  <c r="F495" i="14" s="1"/>
  <c r="G402" i="14"/>
  <c r="H402" i="14"/>
  <c r="F402" i="14"/>
  <c r="F383" i="14"/>
  <c r="F413" i="14"/>
  <c r="G662" i="14" l="1"/>
  <c r="G661" i="14" s="1"/>
  <c r="H662" i="14"/>
  <c r="H661" i="14" s="1"/>
  <c r="F326" i="14" l="1"/>
  <c r="F325" i="14" s="1"/>
  <c r="F324" i="14" s="1"/>
  <c r="G152" i="14" l="1"/>
  <c r="H152" i="14"/>
  <c r="G476" i="14" l="1"/>
  <c r="G475" i="14" s="1"/>
  <c r="G474" i="14" s="1"/>
  <c r="H476" i="14"/>
  <c r="H475" i="14" s="1"/>
  <c r="H474" i="14" s="1"/>
  <c r="F620" i="14"/>
  <c r="F619" i="14" s="1"/>
  <c r="F618" i="14" s="1"/>
  <c r="F476" i="14"/>
  <c r="F475" i="14" s="1"/>
  <c r="F474" i="14" s="1"/>
  <c r="F577" i="14" l="1"/>
  <c r="F576" i="14" s="1"/>
  <c r="F231" i="14"/>
  <c r="F230" i="14" s="1"/>
  <c r="F229" i="14" s="1"/>
  <c r="G436" i="14" l="1"/>
  <c r="G435" i="14" s="1"/>
  <c r="H436" i="14"/>
  <c r="H435" i="14" s="1"/>
  <c r="F436" i="14"/>
  <c r="F435" i="14" s="1"/>
  <c r="G338" i="14" l="1"/>
  <c r="G337" i="14" s="1"/>
  <c r="H338" i="14"/>
  <c r="H337" i="14" s="1"/>
  <c r="F338" i="14"/>
  <c r="F337" i="14" s="1"/>
  <c r="G341" i="14"/>
  <c r="G340" i="14" s="1"/>
  <c r="H341" i="14"/>
  <c r="H340" i="14" s="1"/>
  <c r="G336" i="14" l="1"/>
  <c r="H336" i="14"/>
  <c r="F664" i="14"/>
  <c r="F663" i="14" s="1"/>
  <c r="F662" i="14" s="1"/>
  <c r="F661" i="14" l="1"/>
  <c r="G199" i="14" l="1"/>
  <c r="G198" i="14" s="1"/>
  <c r="G197" i="14" s="1"/>
  <c r="H199" i="14"/>
  <c r="H198" i="14" s="1"/>
  <c r="H197" i="14" s="1"/>
  <c r="G87" i="14" l="1"/>
  <c r="G86" i="14" s="1"/>
  <c r="G85" i="14" s="1"/>
  <c r="G84" i="14" s="1"/>
  <c r="H87" i="14"/>
  <c r="H86" i="14" s="1"/>
  <c r="H85" i="14" s="1"/>
  <c r="H84" i="14" s="1"/>
  <c r="G490" i="14"/>
  <c r="H490" i="14"/>
  <c r="F490" i="14"/>
  <c r="G488" i="14" l="1"/>
  <c r="G487" i="14" s="1"/>
  <c r="H488" i="14"/>
  <c r="H487" i="14" s="1"/>
  <c r="F488" i="14"/>
  <c r="F487" i="14" s="1"/>
  <c r="G493" i="14"/>
  <c r="G492" i="14" s="1"/>
  <c r="H493" i="14"/>
  <c r="H492" i="14" s="1"/>
  <c r="F493" i="14"/>
  <c r="F492" i="14" s="1"/>
  <c r="G421" i="14"/>
  <c r="G420" i="14" s="1"/>
  <c r="H421" i="14"/>
  <c r="H420" i="14" s="1"/>
  <c r="G418" i="14"/>
  <c r="G417" i="14" s="1"/>
  <c r="H418" i="14"/>
  <c r="H417" i="14" s="1"/>
  <c r="G400" i="14"/>
  <c r="G399" i="14" s="1"/>
  <c r="H400" i="14"/>
  <c r="H399" i="14" s="1"/>
  <c r="G382" i="14"/>
  <c r="G381" i="14" s="1"/>
  <c r="H382" i="14"/>
  <c r="H381" i="14" s="1"/>
  <c r="G364" i="14"/>
  <c r="G363" i="14" s="1"/>
  <c r="H364" i="14"/>
  <c r="H363" i="14" s="1"/>
  <c r="F364" i="14"/>
  <c r="F363" i="14" s="1"/>
  <c r="G675" i="14"/>
  <c r="H675" i="14"/>
  <c r="G331" i="14"/>
  <c r="G330" i="14" s="1"/>
  <c r="H331" i="14"/>
  <c r="H330" i="14" s="1"/>
  <c r="G325" i="14"/>
  <c r="G324" i="14" s="1"/>
  <c r="H326" i="14"/>
  <c r="H325" i="14" s="1"/>
  <c r="H324" i="14" s="1"/>
  <c r="H329" i="14" l="1"/>
  <c r="H328" i="14" s="1"/>
  <c r="G329" i="14"/>
  <c r="G328" i="14" s="1"/>
  <c r="F486" i="14"/>
  <c r="H486" i="14"/>
  <c r="G486" i="14"/>
  <c r="G302" i="14"/>
  <c r="G301" i="14" s="1"/>
  <c r="H302" i="14"/>
  <c r="H301" i="14" s="1"/>
  <c r="G299" i="14"/>
  <c r="G298" i="14" s="1"/>
  <c r="H299" i="14"/>
  <c r="H298" i="14" s="1"/>
  <c r="G210" i="14"/>
  <c r="G209" i="14" s="1"/>
  <c r="G205" i="14" s="1"/>
  <c r="H210" i="14"/>
  <c r="H209" i="14" s="1"/>
  <c r="H205" i="14" s="1"/>
  <c r="G203" i="14"/>
  <c r="H203" i="14"/>
  <c r="G154" i="14"/>
  <c r="G151" i="14" s="1"/>
  <c r="H154" i="14"/>
  <c r="H151" i="14" s="1"/>
  <c r="G123" i="14"/>
  <c r="H123" i="14"/>
  <c r="F123" i="14"/>
  <c r="H202" i="14" l="1"/>
  <c r="H201" i="14" s="1"/>
  <c r="G202" i="14"/>
  <c r="G201" i="14" s="1"/>
  <c r="G715" i="14"/>
  <c r="G714" i="14" s="1"/>
  <c r="G713" i="14" s="1"/>
  <c r="H715" i="14"/>
  <c r="H714" i="14" s="1"/>
  <c r="H713" i="14" s="1"/>
  <c r="F715" i="14"/>
  <c r="F714" i="14" s="1"/>
  <c r="F713" i="14" s="1"/>
  <c r="G712" i="14" l="1"/>
  <c r="G711" i="14" s="1"/>
  <c r="H712" i="14"/>
  <c r="H711" i="14" s="1"/>
  <c r="F712" i="14"/>
  <c r="F711" i="14" s="1"/>
  <c r="G703" i="14" l="1"/>
  <c r="G702" i="14" s="1"/>
  <c r="H703" i="14"/>
  <c r="H702" i="14" s="1"/>
  <c r="G613" i="14"/>
  <c r="G612" i="14" s="1"/>
  <c r="H613" i="14"/>
  <c r="H612" i="14" s="1"/>
  <c r="F412" i="14" l="1"/>
  <c r="F411" i="14" s="1"/>
  <c r="F603" i="14" l="1"/>
  <c r="F675" i="14"/>
  <c r="F154" i="14"/>
  <c r="F152" i="14"/>
  <c r="F87" i="14"/>
  <c r="F86" i="14" s="1"/>
  <c r="F85" i="14" s="1"/>
  <c r="F84" i="14" s="1"/>
  <c r="F697" i="14"/>
  <c r="F613" i="14"/>
  <c r="F612" i="14" s="1"/>
  <c r="F210" i="14"/>
  <c r="F209" i="14" s="1"/>
  <c r="F199" i="14"/>
  <c r="F198" i="14" s="1"/>
  <c r="F197" i="14" s="1"/>
  <c r="F548" i="14"/>
  <c r="F547" i="14" s="1"/>
  <c r="H603" i="14"/>
  <c r="G603" i="14"/>
  <c r="G580" i="14"/>
  <c r="G579" i="14" s="1"/>
  <c r="H580" i="14"/>
  <c r="H579" i="14" s="1"/>
  <c r="H503" i="14"/>
  <c r="G503" i="14"/>
  <c r="F503" i="14"/>
  <c r="F379" i="14"/>
  <c r="F378" i="14" s="1"/>
  <c r="H192" i="14"/>
  <c r="G192" i="14"/>
  <c r="H190" i="14"/>
  <c r="G190" i="14"/>
  <c r="G177" i="14"/>
  <c r="H177" i="14"/>
  <c r="H172" i="14"/>
  <c r="G172" i="14"/>
  <c r="H170" i="14"/>
  <c r="G170" i="14"/>
  <c r="G533" i="14"/>
  <c r="G532" i="14" s="1"/>
  <c r="G531" i="14" s="1"/>
  <c r="H533" i="14"/>
  <c r="H532" i="14" s="1"/>
  <c r="H531" i="14" s="1"/>
  <c r="G458" i="14"/>
  <c r="G457" i="14" s="1"/>
  <c r="H458" i="14"/>
  <c r="H457" i="14" s="1"/>
  <c r="G409" i="14"/>
  <c r="G408" i="14" s="1"/>
  <c r="H409" i="14"/>
  <c r="H408" i="14" s="1"/>
  <c r="F418" i="14"/>
  <c r="F417" i="14" s="1"/>
  <c r="G673" i="14"/>
  <c r="G672" i="14" s="1"/>
  <c r="H673" i="14"/>
  <c r="H672" i="14" s="1"/>
  <c r="G139" i="14"/>
  <c r="G138" i="14" s="1"/>
  <c r="G137" i="14" s="1"/>
  <c r="H139" i="14"/>
  <c r="H138" i="14" s="1"/>
  <c r="H137" i="14" s="1"/>
  <c r="F341" i="14"/>
  <c r="F340" i="14" s="1"/>
  <c r="F336" i="14" s="1"/>
  <c r="F449" i="14"/>
  <c r="F448" i="14" s="1"/>
  <c r="F170" i="14"/>
  <c r="F172" i="14"/>
  <c r="F551" i="14"/>
  <c r="F550" i="14" s="1"/>
  <c r="F331" i="14"/>
  <c r="F330" i="14" s="1"/>
  <c r="F329" i="14" s="1"/>
  <c r="F293" i="14"/>
  <c r="F292" i="14" s="1"/>
  <c r="F299" i="14"/>
  <c r="F298" i="14" s="1"/>
  <c r="F313" i="14"/>
  <c r="F302" i="14"/>
  <c r="F296" i="14"/>
  <c r="F295" i="14" s="1"/>
  <c r="F308" i="14"/>
  <c r="F307" i="14" s="1"/>
  <c r="F318" i="14"/>
  <c r="F203" i="14"/>
  <c r="F202" i="14" s="1"/>
  <c r="F214" i="14"/>
  <c r="F213" i="14" s="1"/>
  <c r="F212" i="14" s="1"/>
  <c r="F144" i="14"/>
  <c r="F146" i="14"/>
  <c r="F158" i="14"/>
  <c r="F160" i="14"/>
  <c r="F162" i="14"/>
  <c r="F165" i="14"/>
  <c r="F164" i="14" s="1"/>
  <c r="F175" i="14"/>
  <c r="F177" i="14"/>
  <c r="F180" i="14"/>
  <c r="F182" i="14"/>
  <c r="F190" i="14"/>
  <c r="F192" i="14"/>
  <c r="F185" i="14"/>
  <c r="F187" i="14"/>
  <c r="F93" i="14"/>
  <c r="F96" i="14"/>
  <c r="F95" i="14" s="1"/>
  <c r="F100" i="14"/>
  <c r="F99" i="14" s="1"/>
  <c r="F98" i="14" s="1"/>
  <c r="F105" i="14"/>
  <c r="F108" i="14"/>
  <c r="F114" i="14"/>
  <c r="F113" i="14" s="1"/>
  <c r="F117" i="14"/>
  <c r="F116" i="14" s="1"/>
  <c r="F121" i="14"/>
  <c r="F120" i="14" s="1"/>
  <c r="F127" i="14"/>
  <c r="F126" i="14" s="1"/>
  <c r="F131" i="14"/>
  <c r="F130" i="14" s="1"/>
  <c r="F129" i="14" s="1"/>
  <c r="F135" i="14"/>
  <c r="F134" i="14" s="1"/>
  <c r="F133" i="14" s="1"/>
  <c r="F139" i="14"/>
  <c r="F138" i="14" s="1"/>
  <c r="F137" i="14" s="1"/>
  <c r="H394" i="14"/>
  <c r="H393" i="14" s="1"/>
  <c r="G394" i="14"/>
  <c r="G393" i="14" s="1"/>
  <c r="F394" i="14"/>
  <c r="F393" i="14" s="1"/>
  <c r="F391" i="14"/>
  <c r="F390" i="14" s="1"/>
  <c r="F389" i="14" s="1"/>
  <c r="F400" i="14"/>
  <c r="F399" i="14" s="1"/>
  <c r="F403" i="14"/>
  <c r="F406" i="14"/>
  <c r="F405" i="14" s="1"/>
  <c r="F421" i="14"/>
  <c r="F420" i="14" s="1"/>
  <c r="F409" i="14"/>
  <c r="F408" i="14" s="1"/>
  <c r="G318" i="14"/>
  <c r="G315" i="14" s="1"/>
  <c r="H318" i="14"/>
  <c r="H315" i="14" s="1"/>
  <c r="G313" i="14"/>
  <c r="H313" i="14"/>
  <c r="G308" i="14"/>
  <c r="G307" i="14" s="1"/>
  <c r="H308" i="14"/>
  <c r="H307" i="14" s="1"/>
  <c r="G26" i="14"/>
  <c r="G42" i="14"/>
  <c r="G44" i="14"/>
  <c r="G46" i="14"/>
  <c r="G52" i="14"/>
  <c r="G144" i="14"/>
  <c r="G146" i="14"/>
  <c r="G158" i="14"/>
  <c r="G160" i="14"/>
  <c r="G162" i="14"/>
  <c r="G165" i="14"/>
  <c r="G164" i="14" s="1"/>
  <c r="G175" i="14"/>
  <c r="G180" i="14"/>
  <c r="G182" i="14"/>
  <c r="G185" i="14"/>
  <c r="G187" i="14"/>
  <c r="G226" i="14"/>
  <c r="G225" i="14" s="1"/>
  <c r="G224" i="14" s="1"/>
  <c r="G223" i="14" s="1"/>
  <c r="G236" i="14"/>
  <c r="G235" i="14" s="1"/>
  <c r="G234" i="14" s="1"/>
  <c r="G233" i="14" s="1"/>
  <c r="G228" i="14" s="1"/>
  <c r="G354" i="14"/>
  <c r="G357" i="14"/>
  <c r="G631" i="14"/>
  <c r="G32" i="14"/>
  <c r="G34" i="14"/>
  <c r="G36" i="14"/>
  <c r="G75" i="14"/>
  <c r="G69" i="14"/>
  <c r="G71" i="14"/>
  <c r="G73" i="14"/>
  <c r="G738" i="14"/>
  <c r="G741" i="14"/>
  <c r="G740" i="14" s="1"/>
  <c r="G100" i="14"/>
  <c r="G99" i="14" s="1"/>
  <c r="G98" i="14" s="1"/>
  <c r="G131" i="14"/>
  <c r="G130" i="14" s="1"/>
  <c r="G129" i="14" s="1"/>
  <c r="G214" i="14"/>
  <c r="G213" i="14" s="1"/>
  <c r="G212" i="14" s="1"/>
  <c r="G196" i="14" s="1"/>
  <c r="G195" i="14" s="1"/>
  <c r="G347" i="14"/>
  <c r="G349" i="14"/>
  <c r="G500" i="14"/>
  <c r="G499" i="14" s="1"/>
  <c r="G598" i="14"/>
  <c r="G597" i="14" s="1"/>
  <c r="H26" i="14"/>
  <c r="H42" i="14"/>
  <c r="H44" i="14"/>
  <c r="H46" i="14"/>
  <c r="H100" i="14"/>
  <c r="H99" i="14" s="1"/>
  <c r="H98" i="14" s="1"/>
  <c r="H131" i="14"/>
  <c r="H130" i="14" s="1"/>
  <c r="H129" i="14" s="1"/>
  <c r="H144" i="14"/>
  <c r="H146" i="14"/>
  <c r="H214" i="14"/>
  <c r="H213" i="14" s="1"/>
  <c r="H212" i="14" s="1"/>
  <c r="H196" i="14" s="1"/>
  <c r="H195" i="14" s="1"/>
  <c r="H347" i="14"/>
  <c r="H349" i="14"/>
  <c r="H500" i="14"/>
  <c r="H499" i="14" s="1"/>
  <c r="H598" i="14"/>
  <c r="H597" i="14" s="1"/>
  <c r="H32" i="14"/>
  <c r="H34" i="14"/>
  <c r="H36" i="14"/>
  <c r="H75" i="14"/>
  <c r="H69" i="14"/>
  <c r="H71" i="14"/>
  <c r="H73" i="14"/>
  <c r="F26" i="14"/>
  <c r="F42" i="14"/>
  <c r="F46" i="14"/>
  <c r="F347" i="14"/>
  <c r="F349" i="14"/>
  <c r="F500" i="14"/>
  <c r="F499" i="14" s="1"/>
  <c r="F598" i="14"/>
  <c r="F597" i="14" s="1"/>
  <c r="F32" i="14"/>
  <c r="F34" i="14"/>
  <c r="F36" i="14"/>
  <c r="F76" i="14"/>
  <c r="F75" i="14" s="1"/>
  <c r="F69" i="14"/>
  <c r="F71" i="14"/>
  <c r="F73" i="14"/>
  <c r="F673" i="14"/>
  <c r="H187" i="14"/>
  <c r="H185" i="14"/>
  <c r="G117" i="14"/>
  <c r="G116" i="14" s="1"/>
  <c r="H117" i="14"/>
  <c r="H116" i="14" s="1"/>
  <c r="G114" i="14"/>
  <c r="G113" i="14" s="1"/>
  <c r="H114" i="14"/>
  <c r="H113" i="14" s="1"/>
  <c r="F241" i="14"/>
  <c r="F240" i="14" s="1"/>
  <c r="F82" i="14"/>
  <c r="F81" i="14" s="1"/>
  <c r="F80" i="14" s="1"/>
  <c r="F79" i="14" s="1"/>
  <c r="F580" i="14"/>
  <c r="F579" i="14" s="1"/>
  <c r="F505" i="14"/>
  <c r="F382" i="14"/>
  <c r="F381" i="14" s="1"/>
  <c r="F507" i="14"/>
  <c r="F509" i="14"/>
  <c r="F280" i="14"/>
  <c r="F279" i="14" s="1"/>
  <c r="F275" i="14" s="1"/>
  <c r="F274" i="14" s="1"/>
  <c r="F268" i="14" s="1"/>
  <c r="F354" i="14"/>
  <c r="F357" i="14"/>
  <c r="F695" i="14"/>
  <c r="F700" i="14"/>
  <c r="F699" i="14" s="1"/>
  <c r="F703" i="14"/>
  <c r="F702" i="14" s="1"/>
  <c r="F367" i="14"/>
  <c r="F366" i="14" s="1"/>
  <c r="F376" i="14"/>
  <c r="F253" i="14"/>
  <c r="F252" i="14" s="1"/>
  <c r="F52" i="14"/>
  <c r="F226" i="14"/>
  <c r="F225" i="14" s="1"/>
  <c r="F224" i="14" s="1"/>
  <c r="F223" i="14" s="1"/>
  <c r="F217" i="14" s="1"/>
  <c r="F236" i="14"/>
  <c r="F235" i="14" s="1"/>
  <c r="F58" i="14"/>
  <c r="F57" i="14" s="1"/>
  <c r="F61" i="14"/>
  <c r="F60" i="14" s="1"/>
  <c r="F64" i="14"/>
  <c r="F63" i="14" s="1"/>
  <c r="F738" i="14"/>
  <c r="F741" i="14"/>
  <c r="F740" i="14" s="1"/>
  <c r="F637" i="14"/>
  <c r="F636" i="14" s="1"/>
  <c r="F635" i="14" s="1"/>
  <c r="F633" i="14" s="1"/>
  <c r="F657" i="14"/>
  <c r="F659" i="14"/>
  <c r="F653" i="14"/>
  <c r="F652" i="14" s="1"/>
  <c r="F651" i="14" s="1"/>
  <c r="F570" i="14"/>
  <c r="F572" i="14"/>
  <c r="F574" i="14"/>
  <c r="F452" i="14"/>
  <c r="F451" i="14" s="1"/>
  <c r="F455" i="14"/>
  <c r="F454" i="14" s="1"/>
  <c r="F259" i="14"/>
  <c r="G241" i="14"/>
  <c r="G240" i="14" s="1"/>
  <c r="G253" i="14"/>
  <c r="G252" i="14" s="1"/>
  <c r="G259" i="14"/>
  <c r="G258" i="14" s="1"/>
  <c r="H226" i="14"/>
  <c r="H225" i="14" s="1"/>
  <c r="H224" i="14" s="1"/>
  <c r="H223" i="14" s="1"/>
  <c r="H236" i="14"/>
  <c r="H235" i="14" s="1"/>
  <c r="H234" i="14" s="1"/>
  <c r="H233" i="14" s="1"/>
  <c r="H228" i="14" s="1"/>
  <c r="H241" i="14"/>
  <c r="H240" i="14" s="1"/>
  <c r="H253" i="14"/>
  <c r="H252" i="14" s="1"/>
  <c r="H259" i="14"/>
  <c r="H258" i="14" s="1"/>
  <c r="H158" i="14"/>
  <c r="H160" i="14"/>
  <c r="H162" i="14"/>
  <c r="H165" i="14"/>
  <c r="H164" i="14" s="1"/>
  <c r="H175" i="14"/>
  <c r="H180" i="14"/>
  <c r="H182" i="14"/>
  <c r="G367" i="14"/>
  <c r="G366" i="14" s="1"/>
  <c r="G376" i="14"/>
  <c r="G375" i="14" s="1"/>
  <c r="G379" i="14"/>
  <c r="G378" i="14" s="1"/>
  <c r="H367" i="14"/>
  <c r="H366" i="14" s="1"/>
  <c r="H376" i="14"/>
  <c r="H375" i="14" s="1"/>
  <c r="H379" i="14"/>
  <c r="H378" i="14" s="1"/>
  <c r="G657" i="14"/>
  <c r="G659" i="14"/>
  <c r="G653" i="14"/>
  <c r="G652" i="14" s="1"/>
  <c r="G651" i="14" s="1"/>
  <c r="H657" i="14"/>
  <c r="H659" i="14"/>
  <c r="H653" i="14"/>
  <c r="H652" i="14" s="1"/>
  <c r="H651" i="14" s="1"/>
  <c r="G637" i="14"/>
  <c r="G636" i="14" s="1"/>
  <c r="G635" i="14" s="1"/>
  <c r="G633" i="14" s="1"/>
  <c r="H631" i="14"/>
  <c r="H637" i="14"/>
  <c r="H636" i="14" s="1"/>
  <c r="H635" i="14" s="1"/>
  <c r="H633" i="14" s="1"/>
  <c r="G293" i="14"/>
  <c r="G292" i="14" s="1"/>
  <c r="G296" i="14"/>
  <c r="G295" i="14" s="1"/>
  <c r="H293" i="14"/>
  <c r="H292" i="14" s="1"/>
  <c r="H296" i="14"/>
  <c r="H295" i="14" s="1"/>
  <c r="G280" i="14"/>
  <c r="G279" i="14" s="1"/>
  <c r="G275" i="14" s="1"/>
  <c r="H280" i="14"/>
  <c r="H279" i="14" s="1"/>
  <c r="H275" i="14" s="1"/>
  <c r="H354" i="14"/>
  <c r="H357" i="14"/>
  <c r="G93" i="14"/>
  <c r="G92" i="14" s="1"/>
  <c r="G96" i="14"/>
  <c r="G95" i="14" s="1"/>
  <c r="G105" i="14"/>
  <c r="G104" i="14" s="1"/>
  <c r="G108" i="14"/>
  <c r="G121" i="14"/>
  <c r="G120" i="14" s="1"/>
  <c r="G127" i="14"/>
  <c r="G126" i="14" s="1"/>
  <c r="G135" i="14"/>
  <c r="G134" i="14" s="1"/>
  <c r="G133" i="14" s="1"/>
  <c r="H93" i="14"/>
  <c r="H92" i="14" s="1"/>
  <c r="H96" i="14"/>
  <c r="H95" i="14" s="1"/>
  <c r="H105" i="14"/>
  <c r="H104" i="14" s="1"/>
  <c r="H108" i="14"/>
  <c r="H121" i="14"/>
  <c r="H120" i="14" s="1"/>
  <c r="H127" i="14"/>
  <c r="H126" i="14" s="1"/>
  <c r="H135" i="14"/>
  <c r="H134" i="14" s="1"/>
  <c r="H133" i="14" s="1"/>
  <c r="G82" i="14"/>
  <c r="G81" i="14" s="1"/>
  <c r="H82" i="14"/>
  <c r="H81" i="14" s="1"/>
  <c r="G58" i="14"/>
  <c r="G57" i="14" s="1"/>
  <c r="G61" i="14"/>
  <c r="G60" i="14" s="1"/>
  <c r="G64" i="14"/>
  <c r="G63" i="14" s="1"/>
  <c r="H58" i="14"/>
  <c r="H57" i="14" s="1"/>
  <c r="H61" i="14"/>
  <c r="H60" i="14" s="1"/>
  <c r="H64" i="14"/>
  <c r="H63" i="14" s="1"/>
  <c r="H52" i="14"/>
  <c r="H738" i="14"/>
  <c r="H741" i="14"/>
  <c r="H740" i="14" s="1"/>
  <c r="H731" i="14"/>
  <c r="H391" i="14"/>
  <c r="H390" i="14" s="1"/>
  <c r="H403" i="14"/>
  <c r="H406" i="14"/>
  <c r="H405" i="14" s="1"/>
  <c r="H443" i="14"/>
  <c r="H442" i="14" s="1"/>
  <c r="H441" i="14" s="1"/>
  <c r="H449" i="14"/>
  <c r="H448" i="14" s="1"/>
  <c r="H455" i="14"/>
  <c r="H454" i="14" s="1"/>
  <c r="H482" i="14"/>
  <c r="H481" i="14" s="1"/>
  <c r="H480" i="14" s="1"/>
  <c r="H479" i="14" s="1"/>
  <c r="H478" i="14" s="1"/>
  <c r="H505" i="14"/>
  <c r="H509" i="14"/>
  <c r="H529" i="14"/>
  <c r="H528" i="14" s="1"/>
  <c r="H527" i="14" s="1"/>
  <c r="H537" i="14"/>
  <c r="H536" i="14" s="1"/>
  <c r="H535" i="14" s="1"/>
  <c r="H541" i="14"/>
  <c r="H540" i="14" s="1"/>
  <c r="H539" i="14" s="1"/>
  <c r="H514" i="14"/>
  <c r="H513" i="14" s="1"/>
  <c r="H517" i="14"/>
  <c r="H516" i="14" s="1"/>
  <c r="H520" i="14"/>
  <c r="H519" i="14" s="1"/>
  <c r="H524" i="14"/>
  <c r="H523" i="14" s="1"/>
  <c r="H522" i="14" s="1"/>
  <c r="H466" i="14"/>
  <c r="H465" i="14" s="1"/>
  <c r="H464" i="14" s="1"/>
  <c r="H548" i="14"/>
  <c r="H570" i="14"/>
  <c r="H572" i="14"/>
  <c r="H574" i="14"/>
  <c r="H601" i="14"/>
  <c r="H605" i="14"/>
  <c r="H610" i="14"/>
  <c r="H609" i="14" s="1"/>
  <c r="H616" i="14"/>
  <c r="H615" i="14" s="1"/>
  <c r="H624" i="14"/>
  <c r="H623" i="14" s="1"/>
  <c r="H622" i="14" s="1"/>
  <c r="H695" i="14"/>
  <c r="H697" i="14"/>
  <c r="H700" i="14"/>
  <c r="H699" i="14" s="1"/>
  <c r="G406" i="14"/>
  <c r="G405" i="14" s="1"/>
  <c r="G482" i="14"/>
  <c r="G481" i="14" s="1"/>
  <c r="G480" i="14" s="1"/>
  <c r="G479" i="14" s="1"/>
  <c r="G478" i="14" s="1"/>
  <c r="G731" i="14"/>
  <c r="G391" i="14"/>
  <c r="G390" i="14" s="1"/>
  <c r="G403" i="14"/>
  <c r="G443" i="14"/>
  <c r="G442" i="14" s="1"/>
  <c r="G441" i="14" s="1"/>
  <c r="G449" i="14"/>
  <c r="G448" i="14" s="1"/>
  <c r="G455" i="14"/>
  <c r="G454" i="14" s="1"/>
  <c r="G466" i="14"/>
  <c r="G465" i="14" s="1"/>
  <c r="G464" i="14" s="1"/>
  <c r="G505" i="14"/>
  <c r="G509" i="14"/>
  <c r="G529" i="14"/>
  <c r="G528" i="14" s="1"/>
  <c r="G527" i="14" s="1"/>
  <c r="G537" i="14"/>
  <c r="G536" i="14" s="1"/>
  <c r="G535" i="14" s="1"/>
  <c r="G541" i="14"/>
  <c r="G540" i="14" s="1"/>
  <c r="G539" i="14" s="1"/>
  <c r="G514" i="14"/>
  <c r="G513" i="14" s="1"/>
  <c r="G517" i="14"/>
  <c r="G516" i="14" s="1"/>
  <c r="G520" i="14"/>
  <c r="G519" i="14" s="1"/>
  <c r="G524" i="14"/>
  <c r="G523" i="14" s="1"/>
  <c r="G522" i="14" s="1"/>
  <c r="G601" i="14"/>
  <c r="G605" i="14"/>
  <c r="G610" i="14"/>
  <c r="G609" i="14" s="1"/>
  <c r="G616" i="14"/>
  <c r="G615" i="14" s="1"/>
  <c r="G624" i="14"/>
  <c r="G623" i="14" s="1"/>
  <c r="G622" i="14" s="1"/>
  <c r="G695" i="14"/>
  <c r="G697" i="14"/>
  <c r="G700" i="14"/>
  <c r="G699" i="14" s="1"/>
  <c r="F529" i="14"/>
  <c r="F528" i="14" s="1"/>
  <c r="F527" i="14" s="1"/>
  <c r="F533" i="14"/>
  <c r="F532" i="14" s="1"/>
  <c r="F531" i="14" s="1"/>
  <c r="F537" i="14"/>
  <c r="F536" i="14" s="1"/>
  <c r="F535" i="14" s="1"/>
  <c r="F541" i="14"/>
  <c r="F540" i="14" s="1"/>
  <c r="F539" i="14" s="1"/>
  <c r="F514" i="14"/>
  <c r="F513" i="14" s="1"/>
  <c r="F517" i="14"/>
  <c r="F516" i="14" s="1"/>
  <c r="F520" i="14"/>
  <c r="F519" i="14" s="1"/>
  <c r="F524" i="14"/>
  <c r="F523" i="14" s="1"/>
  <c r="F522" i="14" s="1"/>
  <c r="F443" i="14"/>
  <c r="F442" i="14" s="1"/>
  <c r="F441" i="14" s="1"/>
  <c r="F631" i="14"/>
  <c r="F731" i="14"/>
  <c r="F466" i="14"/>
  <c r="F465" i="14" s="1"/>
  <c r="F464" i="14" s="1"/>
  <c r="F482" i="14"/>
  <c r="F481" i="14" s="1"/>
  <c r="F480" i="14" s="1"/>
  <c r="F479" i="14" s="1"/>
  <c r="F478" i="14" s="1"/>
  <c r="F601" i="14"/>
  <c r="F605" i="14"/>
  <c r="F610" i="14"/>
  <c r="F609" i="14" s="1"/>
  <c r="F616" i="14"/>
  <c r="F615" i="14" s="1"/>
  <c r="F624" i="14"/>
  <c r="F623" i="14" s="1"/>
  <c r="F622" i="14" s="1"/>
  <c r="F244" i="14"/>
  <c r="F243" i="14" s="1"/>
  <c r="G76" i="14"/>
  <c r="H76" i="14"/>
  <c r="F682" i="14"/>
  <c r="F681" i="14" s="1"/>
  <c r="H389" i="14" l="1"/>
  <c r="G389" i="14"/>
  <c r="H362" i="14"/>
  <c r="G362" i="14"/>
  <c r="H388" i="14"/>
  <c r="H387" i="14" s="1"/>
  <c r="F388" i="14"/>
  <c r="F387" i="14" s="1"/>
  <c r="H361" i="14"/>
  <c r="H360" i="14" s="1"/>
  <c r="G361" i="14"/>
  <c r="G360" i="14" s="1"/>
  <c r="H274" i="14"/>
  <c r="H268" i="14" s="1"/>
  <c r="G274" i="14"/>
  <c r="G268" i="14" s="1"/>
  <c r="G238" i="14"/>
  <c r="G388" i="14"/>
  <c r="G387" i="14" s="1"/>
  <c r="F258" i="14"/>
  <c r="F257" i="14" s="1"/>
  <c r="F256" i="14" s="1"/>
  <c r="F255" i="14" s="1"/>
  <c r="F92" i="14"/>
  <c r="F91" i="14" s="1"/>
  <c r="F90" i="14" s="1"/>
  <c r="H310" i="14"/>
  <c r="H288" i="14" s="1"/>
  <c r="G310" i="14"/>
  <c r="G288" i="14" s="1"/>
  <c r="G447" i="14"/>
  <c r="H238" i="14"/>
  <c r="H447" i="14"/>
  <c r="F447" i="14"/>
  <c r="H608" i="14"/>
  <c r="H607" i="14" s="1"/>
  <c r="G608" i="14"/>
  <c r="G607" i="14" s="1"/>
  <c r="F608" i="14"/>
  <c r="F607" i="14" s="1"/>
  <c r="G257" i="14"/>
  <c r="G256" i="14" s="1"/>
  <c r="G255" i="14" s="1"/>
  <c r="H257" i="14"/>
  <c r="H256" i="14" s="1"/>
  <c r="H255" i="14" s="1"/>
  <c r="H217" i="14"/>
  <c r="G217" i="14"/>
  <c r="F328" i="14"/>
  <c r="F301" i="14"/>
  <c r="H194" i="14"/>
  <c r="G194" i="14"/>
  <c r="F234" i="14"/>
  <c r="F233" i="14" s="1"/>
  <c r="F228" i="14" s="1"/>
  <c r="G463" i="14"/>
  <c r="H463" i="14"/>
  <c r="F463" i="14"/>
  <c r="H547" i="14"/>
  <c r="F104" i="14"/>
  <c r="F375" i="14"/>
  <c r="F362" i="14" s="1"/>
  <c r="H630" i="14"/>
  <c r="H629" i="14" s="1"/>
  <c r="H628" i="14" s="1"/>
  <c r="H627" i="14" s="1"/>
  <c r="F730" i="14"/>
  <c r="F729" i="14" s="1"/>
  <c r="F728" i="14" s="1"/>
  <c r="F727" i="14" s="1"/>
  <c r="H737" i="14"/>
  <c r="H734" i="14" s="1"/>
  <c r="F737" i="14"/>
  <c r="F736" i="14" s="1"/>
  <c r="F630" i="14"/>
  <c r="F629" i="14" s="1"/>
  <c r="F628" i="14" s="1"/>
  <c r="F627" i="14" s="1"/>
  <c r="G630" i="14"/>
  <c r="G629" i="14" s="1"/>
  <c r="G628" i="14" s="1"/>
  <c r="G627" i="14" s="1"/>
  <c r="G730" i="14"/>
  <c r="G729" i="14" s="1"/>
  <c r="G728" i="14" s="1"/>
  <c r="G727" i="14" s="1"/>
  <c r="H730" i="14"/>
  <c r="H729" i="14" s="1"/>
  <c r="H728" i="14" s="1"/>
  <c r="H727" i="14" s="1"/>
  <c r="G737" i="14"/>
  <c r="G734" i="14" s="1"/>
  <c r="H51" i="14"/>
  <c r="G51" i="14"/>
  <c r="F51" i="14"/>
  <c r="H25" i="14"/>
  <c r="G25" i="14"/>
  <c r="F25" i="14"/>
  <c r="H107" i="14"/>
  <c r="H103" i="14" s="1"/>
  <c r="F107" i="14"/>
  <c r="G107" i="14"/>
  <c r="G103" i="14" s="1"/>
  <c r="H512" i="14"/>
  <c r="H511" i="14" s="1"/>
  <c r="G512" i="14"/>
  <c r="G511" i="14" s="1"/>
  <c r="G79" i="14"/>
  <c r="G78" i="14" s="1"/>
  <c r="G80" i="14"/>
  <c r="H79" i="14"/>
  <c r="H78" i="14" s="1"/>
  <c r="H80" i="14"/>
  <c r="F169" i="14"/>
  <c r="G189" i="14"/>
  <c r="H169" i="14"/>
  <c r="F184" i="14"/>
  <c r="H189" i="14"/>
  <c r="H174" i="14"/>
  <c r="F353" i="14"/>
  <c r="F352" i="14" s="1"/>
  <c r="H184" i="14"/>
  <c r="F189" i="14"/>
  <c r="F201" i="14"/>
  <c r="H157" i="14"/>
  <c r="H41" i="14"/>
  <c r="H346" i="14"/>
  <c r="H345" i="14" s="1"/>
  <c r="H344" i="14" s="1"/>
  <c r="H143" i="14"/>
  <c r="G68" i="14"/>
  <c r="G67" i="14" s="1"/>
  <c r="G66" i="14" s="1"/>
  <c r="G184" i="14"/>
  <c r="F31" i="14"/>
  <c r="F30" i="14" s="1"/>
  <c r="F174" i="14"/>
  <c r="F157" i="14"/>
  <c r="G174" i="14"/>
  <c r="H656" i="14"/>
  <c r="H655" i="14" s="1"/>
  <c r="H650" i="14" s="1"/>
  <c r="H179" i="14"/>
  <c r="F68" i="14"/>
  <c r="F67" i="14" s="1"/>
  <c r="F66" i="14" s="1"/>
  <c r="H353" i="14"/>
  <c r="H351" i="14" s="1"/>
  <c r="G143" i="14"/>
  <c r="G656" i="14"/>
  <c r="G655" i="14" s="1"/>
  <c r="G650" i="14" s="1"/>
  <c r="G694" i="14"/>
  <c r="G693" i="14" s="1"/>
  <c r="G692" i="14" s="1"/>
  <c r="F179" i="14"/>
  <c r="G157" i="14"/>
  <c r="H569" i="14"/>
  <c r="F569" i="14"/>
  <c r="F545" i="14" s="1"/>
  <c r="F41" i="14"/>
  <c r="F39" i="14" s="1"/>
  <c r="H68" i="14"/>
  <c r="H67" i="14" s="1"/>
  <c r="H66" i="14" s="1"/>
  <c r="F143" i="14"/>
  <c r="F672" i="14"/>
  <c r="H694" i="14"/>
  <c r="H693" i="14" s="1"/>
  <c r="H692" i="14" s="1"/>
  <c r="G56" i="14"/>
  <c r="G55" i="14" s="1"/>
  <c r="G179" i="14"/>
  <c r="G41" i="14"/>
  <c r="H31" i="14"/>
  <c r="H28" i="14" s="1"/>
  <c r="F600" i="14"/>
  <c r="F596" i="14" s="1"/>
  <c r="F595" i="14" s="1"/>
  <c r="G634" i="14"/>
  <c r="F512" i="14"/>
  <c r="F511" i="14" s="1"/>
  <c r="G353" i="14"/>
  <c r="G351" i="14" s="1"/>
  <c r="F502" i="14"/>
  <c r="F498" i="14" s="1"/>
  <c r="F485" i="14" s="1"/>
  <c r="G502" i="14"/>
  <c r="G498" i="14" s="1"/>
  <c r="G485" i="14" s="1"/>
  <c r="F694" i="14"/>
  <c r="F693" i="14" s="1"/>
  <c r="F692" i="14" s="1"/>
  <c r="H502" i="14"/>
  <c r="H498" i="14" s="1"/>
  <c r="H485" i="14" s="1"/>
  <c r="G526" i="14"/>
  <c r="G346" i="14"/>
  <c r="G345" i="14" s="1"/>
  <c r="G344" i="14" s="1"/>
  <c r="G31" i="14"/>
  <c r="G29" i="14" s="1"/>
  <c r="G600" i="14"/>
  <c r="F656" i="14"/>
  <c r="F655" i="14" s="1"/>
  <c r="F650" i="14" s="1"/>
  <c r="G169" i="14"/>
  <c r="H600" i="14"/>
  <c r="H596" i="14" s="1"/>
  <c r="F634" i="14"/>
  <c r="H634" i="14"/>
  <c r="H56" i="14"/>
  <c r="H55" i="14" s="1"/>
  <c r="F526" i="14"/>
  <c r="H526" i="14"/>
  <c r="F56" i="14"/>
  <c r="F55" i="14" s="1"/>
  <c r="F346" i="14"/>
  <c r="F345" i="14" s="1"/>
  <c r="F344" i="14" s="1"/>
  <c r="F151" i="14"/>
  <c r="H119" i="14"/>
  <c r="G119" i="14"/>
  <c r="H91" i="14"/>
  <c r="H90" i="14" s="1"/>
  <c r="G91" i="14"/>
  <c r="G90" i="14" s="1"/>
  <c r="F119" i="14"/>
  <c r="F78" i="14"/>
  <c r="H545" i="14" l="1"/>
  <c r="H544" i="14" s="1"/>
  <c r="F288" i="14"/>
  <c r="F287" i="14" s="1"/>
  <c r="F286" i="14" s="1"/>
  <c r="G102" i="14"/>
  <c r="G142" i="14"/>
  <c r="H142" i="14"/>
  <c r="H141" i="14" s="1"/>
  <c r="F142" i="14"/>
  <c r="F141" i="14" s="1"/>
  <c r="H102" i="14"/>
  <c r="F445" i="14"/>
  <c r="F103" i="14"/>
  <c r="F102" i="14" s="1"/>
  <c r="G54" i="14"/>
  <c r="F54" i="14"/>
  <c r="H54" i="14"/>
  <c r="G445" i="14"/>
  <c r="H446" i="14"/>
  <c r="H445" i="14"/>
  <c r="G733" i="14"/>
  <c r="H733" i="14"/>
  <c r="F361" i="14"/>
  <c r="F360" i="14" s="1"/>
  <c r="G287" i="14"/>
  <c r="G286" i="14" s="1"/>
  <c r="F691" i="14"/>
  <c r="G726" i="14"/>
  <c r="H24" i="14"/>
  <c r="F594" i="14"/>
  <c r="H287" i="14"/>
  <c r="H286" i="14" s="1"/>
  <c r="H595" i="14"/>
  <c r="H594" i="14" s="1"/>
  <c r="G596" i="14"/>
  <c r="G595" i="14" s="1"/>
  <c r="G594" i="14" s="1"/>
  <c r="G545" i="14"/>
  <c r="G544" i="14" s="1"/>
  <c r="H736" i="14"/>
  <c r="G141" i="14"/>
  <c r="F50" i="14"/>
  <c r="F49" i="14" s="1"/>
  <c r="F48" i="14" s="1"/>
  <c r="H40" i="14"/>
  <c r="G50" i="14"/>
  <c r="G49" i="14" s="1"/>
  <c r="G48" i="14" s="1"/>
  <c r="H50" i="14"/>
  <c r="H49" i="14" s="1"/>
  <c r="H48" i="14" s="1"/>
  <c r="G39" i="14"/>
  <c r="G22" i="14"/>
  <c r="H23" i="14"/>
  <c r="H682" i="14"/>
  <c r="H681" i="14" s="1"/>
  <c r="H726" i="14"/>
  <c r="G682" i="14"/>
  <c r="G681" i="14" s="1"/>
  <c r="F23" i="14"/>
  <c r="H216" i="14"/>
  <c r="G735" i="14"/>
  <c r="G736" i="14"/>
  <c r="F726" i="14"/>
  <c r="F734" i="14"/>
  <c r="F733" i="14" s="1"/>
  <c r="F22" i="14"/>
  <c r="F735" i="14"/>
  <c r="F24" i="14"/>
  <c r="G24" i="14"/>
  <c r="G23" i="14"/>
  <c r="H735" i="14"/>
  <c r="H22" i="14"/>
  <c r="G216" i="14"/>
  <c r="H343" i="14"/>
  <c r="F238" i="14"/>
  <c r="G484" i="14"/>
  <c r="H484" i="14"/>
  <c r="F484" i="14"/>
  <c r="G38" i="14"/>
  <c r="G40" i="14"/>
  <c r="H39" i="14"/>
  <c r="H38" i="14"/>
  <c r="F351" i="14"/>
  <c r="F343" i="14" s="1"/>
  <c r="H691" i="14"/>
  <c r="G28" i="14"/>
  <c r="G691" i="14"/>
  <c r="F196" i="14"/>
  <c r="F195" i="14" s="1"/>
  <c r="F28" i="14"/>
  <c r="F29" i="14"/>
  <c r="H352" i="14"/>
  <c r="F671" i="14"/>
  <c r="F670" i="14" s="1"/>
  <c r="F649" i="14" s="1"/>
  <c r="F626" i="14" s="1"/>
  <c r="F38" i="14"/>
  <c r="G30" i="14"/>
  <c r="F40" i="14"/>
  <c r="F544" i="14"/>
  <c r="H30" i="14"/>
  <c r="H29" i="14"/>
  <c r="G343" i="14"/>
  <c r="G352" i="14"/>
  <c r="F446" i="14"/>
  <c r="G446" i="14"/>
  <c r="G359" i="14" l="1"/>
  <c r="H359" i="14"/>
  <c r="F359" i="14"/>
  <c r="F690" i="14"/>
  <c r="H690" i="14"/>
  <c r="G690" i="14"/>
  <c r="F194" i="14"/>
  <c r="F216" i="14"/>
  <c r="H89" i="14"/>
  <c r="H21" i="14" s="1"/>
  <c r="F543" i="14"/>
  <c r="G89" i="14"/>
  <c r="G21" i="14" s="1"/>
  <c r="G543" i="14"/>
  <c r="F89" i="14"/>
  <c r="F21" i="14" s="1"/>
  <c r="H267" i="14"/>
  <c r="H543" i="14"/>
  <c r="G267" i="14"/>
  <c r="F267" i="14"/>
  <c r="F744" i="14" l="1"/>
  <c r="G671" i="14"/>
  <c r="G670" i="14" s="1"/>
  <c r="G649" i="14" s="1"/>
  <c r="H671" i="14"/>
  <c r="H670" i="14" s="1"/>
  <c r="H649" i="14" s="1"/>
  <c r="H626" i="14" l="1"/>
  <c r="H744" i="14" s="1"/>
  <c r="G626" i="14"/>
  <c r="G744" i="14" s="1"/>
</calcChain>
</file>

<file path=xl/sharedStrings.xml><?xml version="1.0" encoding="utf-8"?>
<sst xmlns="http://schemas.openxmlformats.org/spreadsheetml/2006/main" count="3385" uniqueCount="498">
  <si>
    <t xml:space="preserve">Муниципальная программа "Обеспечение жильем молодых семей Надеждинского муниципального района на 2021-2027 годы" 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</si>
  <si>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</si>
  <si>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</si>
  <si>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</si>
  <si>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</si>
  <si>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</si>
  <si>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</si>
  <si>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</si>
  <si>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</si>
  <si>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</si>
  <si>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Обеспечение граждан твердым топливом (дровами)</t>
  </si>
  <si>
    <t>140 01 S2620</t>
  </si>
  <si>
    <t>Комплектование книжных фондов и обеспечение информационно-техническим оборудованием библиотек</t>
  </si>
  <si>
    <t>033 01 S2540</t>
  </si>
  <si>
    <t>023 01 20030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</si>
  <si>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</si>
  <si>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</si>
  <si>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</si>
  <si>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</si>
  <si>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</si>
  <si>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</si>
  <si>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</si>
  <si>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</si>
  <si>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</si>
  <si>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</si>
  <si>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</si>
  <si>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</si>
  <si>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</si>
  <si>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</si>
  <si>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</si>
  <si>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</si>
  <si>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Закупка товаров, работ и услуг для обеспечения государственных (муниципальных) нужд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</si>
  <si>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</si>
  <si>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</si>
  <si>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</si>
  <si>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999 99 R0820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</si>
  <si>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</si>
  <si>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</si>
  <si>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</si>
  <si>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</si>
  <si>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160 00 00000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</si>
  <si>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</si>
  <si>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 Подпрограмма "Содействие развитию малого и среднего предпринимательства в Надеждинском муниципальном районе"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</si>
  <si>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</si>
  <si>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</si>
  <si>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</si>
  <si>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</si>
  <si>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</si>
  <si>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</si>
  <si>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</si>
  <si>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</si>
  <si>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</si>
  <si>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</si>
  <si>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</si>
  <si>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</si>
  <si>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</si>
  <si>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</si>
  <si>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</si>
  <si>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</si>
  <si>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</si>
  <si>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</si>
  <si>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</si>
  <si>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</si>
  <si>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</si>
  <si>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</si>
  <si>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</si>
  <si>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</si>
  <si>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</si>
  <si>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</si>
  <si>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</si>
  <si>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</si>
  <si>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</si>
  <si>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</si>
  <si>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</si>
  <si>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</si>
  <si>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</si>
  <si>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</si>
  <si>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</si>
  <si>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</si>
  <si>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</si>
  <si>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</si>
  <si>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</si>
  <si>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</si>
  <si>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</si>
  <si>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</si>
  <si>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</si>
  <si>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</si>
  <si>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Целевая статья</t>
  </si>
  <si>
    <t>Вид расходов</t>
  </si>
  <si>
    <t>000</t>
  </si>
  <si>
    <t>500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</si>
  <si>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</si>
  <si>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</si>
  <si>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Охрана семьи и детства</t>
  </si>
  <si>
    <t>(тыс.рублей)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</si>
  <si>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</si>
  <si>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</si>
  <si>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</si>
  <si>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</si>
  <si>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</si>
  <si>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</si>
  <si>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</si>
  <si>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</si>
  <si>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</si>
  <si>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</si>
  <si>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</si>
  <si>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</si>
  <si>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</si>
  <si>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</si>
  <si>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</si>
  <si>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</si>
  <si>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</si>
  <si>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</si>
  <si>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</si>
  <si>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</si>
  <si>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</si>
  <si>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</si>
  <si>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</si>
  <si>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</si>
  <si>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</si>
  <si>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</si>
  <si>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</si>
  <si>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</si>
  <si>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</si>
  <si>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</si>
  <si>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</si>
  <si>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</si>
  <si>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</si>
  <si>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</si>
  <si>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</si>
  <si>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</si>
  <si>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</si>
  <si>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</si>
  <si>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</si>
  <si>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</si>
  <si>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</si>
  <si>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</si>
  <si>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</si>
  <si>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</si>
  <si>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</si>
  <si>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</si>
  <si>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</si>
  <si>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</si>
  <si>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</si>
  <si>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</si>
  <si>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</si>
  <si>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</si>
  <si>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</si>
  <si>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310</t>
  </si>
  <si>
    <t>Мероприятия по повышению безопасности дорожного движения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</si>
  <si>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</si>
  <si>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</si>
  <si>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</si>
  <si>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</si>
  <si>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</si>
  <si>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</si>
  <si>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</si>
  <si>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</si>
  <si>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</si>
  <si>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</si>
  <si>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</si>
  <si>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</si>
  <si>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</si>
  <si>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</si>
  <si>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</si>
  <si>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</si>
  <si>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Финансовая поддержка малого и среднего предпринимательства</t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</si>
  <si>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</si>
  <si>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</si>
  <si>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</si>
  <si>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</si>
  <si>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</si>
  <si>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</si>
  <si>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</si>
  <si>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</si>
  <si>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</si>
  <si>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</si>
  <si>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</si>
  <si>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</si>
  <si>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</si>
  <si>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</si>
  <si>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</si>
  <si>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</si>
  <si>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</si>
  <si>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</si>
  <si>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</si>
  <si>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</si>
  <si>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</si>
  <si>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</si>
  <si>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</si>
  <si>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</si>
  <si>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</si>
  <si>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</si>
  <si>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</si>
  <si>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</si>
  <si>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</si>
  <si>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</si>
  <si>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</si>
  <si>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041 00 00000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</si>
  <si>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</si>
  <si>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</si>
  <si>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</si>
  <si>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</si>
  <si>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</si>
  <si>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</si>
  <si>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</si>
  <si>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</si>
  <si>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</si>
  <si>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</si>
  <si>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</si>
  <si>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</si>
  <si>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</si>
  <si>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</si>
  <si>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</si>
  <si>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</si>
  <si>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</si>
  <si>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</si>
  <si>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</si>
  <si>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</si>
  <si>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</si>
  <si>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</si>
  <si>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</si>
  <si>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</si>
  <si>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</si>
  <si>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</si>
  <si>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</si>
  <si>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</si>
  <si>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</si>
  <si>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</si>
  <si>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</si>
  <si>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</si>
  <si>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</si>
  <si>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</si>
  <si>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</si>
  <si>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</si>
  <si>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</si>
  <si>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</si>
  <si>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</si>
  <si>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</si>
  <si>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</si>
  <si>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</si>
  <si>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</si>
  <si>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</si>
  <si>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</si>
  <si>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</si>
  <si>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</si>
  <si>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</si>
  <si>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</si>
  <si>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</si>
  <si>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</si>
  <si>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</si>
  <si>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</si>
  <si>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</si>
  <si>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</si>
  <si>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</si>
  <si>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</si>
  <si>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</si>
  <si>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</si>
  <si>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</si>
  <si>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</si>
  <si>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</si>
  <si>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</si>
  <si>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</si>
  <si>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</si>
  <si>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</si>
  <si>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</si>
  <si>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</si>
  <si>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</si>
  <si>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</si>
  <si>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</si>
  <si>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</si>
  <si>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</si>
  <si>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</si>
  <si>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</si>
  <si>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</si>
  <si>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</si>
  <si>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>090 00 00000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</si>
  <si>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</si>
  <si>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</si>
  <si>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</si>
  <si>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</si>
  <si>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</si>
  <si>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</si>
  <si>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</si>
  <si>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014 00 00000</t>
  </si>
  <si>
    <t>014 01 20010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</si>
  <si>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</si>
  <si>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</si>
  <si>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</si>
  <si>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</si>
  <si>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</si>
  <si>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</si>
  <si>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</si>
  <si>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</si>
  <si>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</si>
  <si>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</si>
  <si>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</si>
  <si>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</si>
  <si>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</si>
  <si>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</si>
  <si>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</si>
  <si>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</si>
  <si>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</si>
  <si>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</si>
  <si>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</si>
  <si>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</si>
  <si>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</si>
  <si>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</si>
  <si>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</si>
  <si>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</si>
  <si>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</si>
  <si>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</si>
  <si>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</si>
  <si>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Председатель и аудитор контрольно-счетного органа муниципального района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</si>
  <si>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</si>
  <si>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</si>
  <si>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</si>
  <si>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 xml:space="preserve">Муниципальная программа "Обеспечение населения твердым топливом на территории Надеждинского муниципального района" 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</si>
  <si>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</si>
  <si>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Строительство здания средней общеобразовательной школы в п.Зима Южная Надеждинского муниципального района</t>
  </si>
  <si>
    <t>Муниципальная программа "Экономическое развитие Надеждинскгого муниципального района"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</si>
  <si>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</si>
  <si>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</si>
  <si>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</si>
  <si>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</si>
  <si>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</si>
  <si>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</si>
  <si>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</si>
  <si>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</si>
  <si>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</si>
  <si>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</si>
  <si>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</si>
  <si>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</si>
  <si>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</si>
  <si>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</si>
  <si>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</si>
  <si>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</si>
  <si>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021 03 L5764</t>
  </si>
  <si>
    <t>022 02 R3040</t>
  </si>
  <si>
    <t>031 01 20030</t>
  </si>
  <si>
    <t>170 01 L4970</t>
  </si>
  <si>
    <t>061 01 41030</t>
  </si>
  <si>
    <t>999 99 00000</t>
  </si>
  <si>
    <t>999 99 11010</t>
  </si>
  <si>
    <t>Расходы на приобретение спортивной формы и спортивного инвентаря</t>
  </si>
  <si>
    <t>035 02 20110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</si>
  <si>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</si>
  <si>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</si>
  <si>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Сумма на 2025 год</t>
  </si>
  <si>
    <t>Спорт высших достижений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</si>
  <si>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</si>
  <si>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 xml:space="preserve">Средства резервного фонда </t>
  </si>
  <si>
    <t>041 01 11250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</si>
  <si>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</si>
  <si>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>044 00 00000</t>
  </si>
  <si>
    <t>042 01 S2700</t>
  </si>
  <si>
    <t>Ликвидация мест несанкционированного размещения отходов, включая мероприятия по рекультивации</t>
  </si>
  <si>
    <t>160 01 11710</t>
  </si>
  <si>
    <t xml:space="preserve">Мероприятия по озеленению и уборке территорий </t>
  </si>
  <si>
    <t>160 01 11720</t>
  </si>
  <si>
    <t>Муниципальная программа "Организация транспортного обслуживания населения на территории Надеждинского муниципального района"</t>
  </si>
  <si>
    <t>180 00 00000</t>
  </si>
  <si>
    <t>Организация транспортного обслуживания населения в границах Надеждинского муниципального района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</si>
  <si>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</si>
  <si>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033 01 20030</t>
  </si>
  <si>
    <t>035 01 S2190</t>
  </si>
  <si>
    <t>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</si>
  <si>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180 01 S2410</t>
  </si>
  <si>
    <t>350</t>
  </si>
  <si>
    <t>Премии и гранты</t>
  </si>
  <si>
    <t>Сумма на 2026 год</t>
  </si>
  <si>
    <t>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</si>
  <si>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Сумма на 2027 год</t>
  </si>
  <si>
    <t>999 99 93210</t>
  </si>
  <si>
    <t>Мероприятия по подготовке проектов межевания земельных участков и проведение кадастровых работ</t>
  </si>
  <si>
    <t>042 01 L5990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</si>
  <si>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"Даманский"-микрорайон "Силикатный" п.Раздольное Надеждинского муниципального района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</si>
  <si>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</si>
  <si>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>Благоустройство зданий общеобразовательных организаций в целях соблюдения требований к воздушно тепловому режиму, водоснабжению и канализации</t>
  </si>
  <si>
    <t>Муниципальная программа "Безопасный район" на 2016-2027 годы"</t>
  </si>
  <si>
    <t xml:space="preserve">Реализация основных мер государственной поддержки в сфере занятости населения по организации временного трудоустройства несовершеннолетних граждан в возрасте от 14 до 18 лет в свободное от учебы время </t>
  </si>
  <si>
    <t>Муниципальная программа "Обеспечение инженерной и транспортной  инфраструктурой земельных участков, предоставляемых (предоставленных) бесплатно для индивидуального жилищного строительства семьям, имеющим трех и более детей,  на территории Надеждинского муниципального района на 2024-2031 годы"</t>
  </si>
  <si>
    <t>120 00 00000</t>
  </si>
  <si>
    <t>120 01 11410</t>
  </si>
  <si>
    <t xml:space="preserve">Обеспечение объектами инженерной инфраструктуры земельных участков </t>
  </si>
  <si>
    <t>12</t>
  </si>
  <si>
    <t xml:space="preserve">Подготовка комплексных инженерных изысканий, разработка проектов планировки и межевание территории, разработка проектно-сметной документации, включая проведение государственной экспертизы </t>
  </si>
  <si>
    <t>120 01 11420</t>
  </si>
  <si>
    <t xml:space="preserve">Реализация мероприятий по обеспечению жильем молодых семей </t>
  </si>
  <si>
    <t>022 02 S2220</t>
  </si>
  <si>
    <t>023 02 S4050</t>
  </si>
  <si>
    <t>Мероприятия по инвентаризации кладбищ, стен скорби, крематориев, а так же мест захоронений на кладбищах и в стенах скорби</t>
  </si>
  <si>
    <t>150 01 S2170</t>
  </si>
  <si>
    <t>Проектирование (включая изыскания и  проведение государственной экспертизы) и строительство системы водоотведения в с.В-Надеждинское и п.Новый</t>
  </si>
  <si>
    <t>061 01 41080</t>
  </si>
  <si>
    <t>Проектирование (включая изыскания и  проведение государственной экспертизы) и строительство очистных сооружений в п.Тавричанка Надеждинского муниципального района</t>
  </si>
  <si>
    <t>061 01 41090</t>
  </si>
  <si>
    <t>Проектирование (включая изыскания и  проведение государственной экспертизы) и строительство очистных сооружений в п.Раздольное Надеждинского муниципального района</t>
  </si>
  <si>
    <t>061 01 41100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</si>
  <si>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2021-2027 годы"</t>
  </si>
  <si>
    <t xml:space="preserve">Муниципальная программа "Охрана окружающей среды на территории Надеждинского муниципального района на  2023-2027 годы" </t>
  </si>
  <si>
    <t>Проектирование (включая изыскания и  проведение государственной экспертизы) и строительство автомобильной дороги к больничному комплексу КГБУЗ "Надеждинская ЦРБ" в с.Вольно-Надеждинское</t>
  </si>
  <si>
    <t>050 01 41010</t>
  </si>
  <si>
    <t>Подпрограмма "Развитие воспитания в системе образования Надеждинского муниципального района "Одаренные дети - Поколение Надежды"</t>
  </si>
  <si>
    <t>025 00 00000</t>
  </si>
  <si>
    <t>025 01 20090</t>
  </si>
  <si>
    <t>муниципального района "О бюджете</t>
  </si>
  <si>
    <t>Надеждинского муниципального района</t>
  </si>
  <si>
    <t>на 2025 год и плановый период 2026 и 2027 годов"</t>
  </si>
  <si>
    <t>035 02 S2520</t>
  </si>
  <si>
    <t>Муниципальная программа "Развитие образования  Надеждинского муниципального района" на 2020-2027 годы</t>
  </si>
  <si>
    <t>Муниципальная программа "Информационное общество Надеждинского муниципального района на 2020-2027 годы"</t>
  </si>
  <si>
    <t>Муниципальная программа "Экономическое развитие Надеждинскгого муниципального района на 2016-2027 годы"</t>
  </si>
  <si>
    <t xml:space="preserve">Муниципальная программа "Развитие дорожной отрасли в Надеждинском муниципальном районе на 2015-2027 годы" </t>
  </si>
  <si>
    <t xml:space="preserve">Муниципальная программа "Экономическое развитие Надеждинскгого муниципального района на 2016-2027 годы" </t>
  </si>
  <si>
    <t>Муниципальная программа "Развитие образования Надеждинского муниципального района" на 2020-2027 годы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</si>
  <si>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2020-2027 годы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</si>
  <si>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2019-2027 годы"</t>
  </si>
  <si>
    <t>Приложение 4</t>
  </si>
  <si>
    <t>3</t>
  </si>
  <si>
    <t>4</t>
  </si>
  <si>
    <t>Распределение бюджетных ассигнований из бюджета Надеждинского муниципального района на 2025 год и плановый период 2026 и 2027 годов по разделам, подразделам, целевым статьям, группам видов расходов классификации расходов бюджетов Российской Федерации</t>
  </si>
  <si>
    <t>к решению Думы Надеждинского</t>
  </si>
  <si>
    <t>от 23.12.2024 № 121</t>
  </si>
  <si>
    <t>Выполнение работ по сносу многоквартирных домов, признанных аварийными и подлежащими сносу и объектов казны, подлежащих сносу</t>
  </si>
  <si>
    <t>042 01 11190</t>
  </si>
  <si>
    <t xml:space="preserve">Средства резервного фонда администрации Надеждинского муниципального района </t>
  </si>
  <si>
    <t>Реализация проекта инициативного бюджетирования по направлению "Твой проект" (уличное освещение с.Прохладное, ул.Тимирязева)</t>
  </si>
  <si>
    <t>050 02 S2362</t>
  </si>
  <si>
    <t>Капитальный ремонт и ремонт автомобильных дорог местного значения в рамках регионального проекта "Региональная и местная дорожная сеть"</t>
  </si>
  <si>
    <t>050 И8 SД002</t>
  </si>
  <si>
    <t>Приобретение жилого помещения в муниципальную собственность Надеждинского муниципального района</t>
  </si>
  <si>
    <t>042 01 41140</t>
  </si>
  <si>
    <t>062 01 11010</t>
  </si>
  <si>
    <t>061 01 11010</t>
  </si>
  <si>
    <t>Проектирование (включая изыскания и проведение государственной экспертизы) и строительство очистных сооружений в п.Девятый Вал Надеждинского муниципального района</t>
  </si>
  <si>
    <t>061 01 41060</t>
  </si>
  <si>
    <t>Другие вопросы в области социальной политики</t>
  </si>
  <si>
    <t xml:space="preserve">Поддержка социально ориентированных некоммерческих организаций по итогам конкурсного отбора </t>
  </si>
  <si>
    <t>044 01 S2640</t>
  </si>
  <si>
    <t>032 01 20030</t>
  </si>
  <si>
    <t>Государственная поддержка отрасли культуры (модернизация муниципальных детских школ искусств по видам искусств)</t>
  </si>
  <si>
    <t>032 Я5 55192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</si>
  <si>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</si>
  <si>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031 01 L4670</t>
  </si>
  <si>
    <t>Реализация проекта инициативного бюджетирования по направлению "Молодежный бюджет" ("Звук и свет: Преображение зала")</t>
  </si>
  <si>
    <t>031 02 S2751</t>
  </si>
  <si>
    <t>Реализация проекта инициативного бюджетирования по направлению "Твой проект" (Читаем и мечтаем: Обновление библиотеки)</t>
  </si>
  <si>
    <t>033 02 S2361</t>
  </si>
  <si>
    <t>Реализация проекта инициативного бюджетирования по направлению "Молодежный бюджет" ("Библиотека 2.0: Пространство удобства и знаний")</t>
  </si>
  <si>
    <t>033 02 S2752</t>
  </si>
  <si>
    <t>039 01 11020</t>
  </si>
  <si>
    <t>Государственная поддержка организаций, входящих в систему спортивной подготовки</t>
  </si>
  <si>
    <t>035 02 L0810</t>
  </si>
  <si>
    <t>Присмотр и уход за детьми в муниципальных дошкольных образовательных учреждениях, реализующих образовательную программу дошкольного образования</t>
  </si>
  <si>
    <t>021 02 20020</t>
  </si>
  <si>
    <t>Строительство, реконструкция и приобретение зданий муниципальных общеобразовательных организаций (Строительство общеобразовательного центра на 1750 мест в Надеждинском муниципальном районе (детский сад на 650 мест, школа на 1100 мест)</t>
  </si>
  <si>
    <t>022 02 S2040</t>
  </si>
  <si>
    <t>022 02 L3050</t>
  </si>
  <si>
    <t xml:space="preserve">Создание новых мест в общеобразовательных организациях в связи с ростом 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 </t>
  </si>
  <si>
    <t>022 02 L305S</t>
  </si>
  <si>
    <t>Реализация проектов инициативного бюджетирования по направлению "Молодежный бюджет" (благоустройство пришкольной территории МБОУ СОШ №9 с.Кипарисово)</t>
  </si>
  <si>
    <t>022 04 S2753</t>
  </si>
  <si>
    <t>022 Ю4 S0490</t>
  </si>
  <si>
    <t>022 Ю4 50490</t>
  </si>
  <si>
    <t>022 Ю6 51790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</si>
  <si>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</si>
  <si>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022 Ю6 50500</t>
  </si>
  <si>
    <t xml:space="preserve">Ежемесячное денежное вознаграждение за классное руководство педагогическим работникам муниципальных общеобразовательных организаций </t>
  </si>
  <si>
    <t>022 Ю6 53030</t>
  </si>
  <si>
    <t>810</t>
  </si>
  <si>
    <t>029 Ю6 93140</t>
  </si>
  <si>
    <t>к проекту решения Думы Надеждинского</t>
  </si>
  <si>
    <t xml:space="preserve">муниципального района </t>
  </si>
  <si>
    <t xml:space="preserve">О внесении изменений в решение Думы </t>
  </si>
  <si>
    <t>О бюджете Надеждинского муниципального района</t>
  </si>
  <si>
    <t>Адресное строительство школ в отдельных населенных пунктах с объективно выявленной потребностью инфраструктуры (зданий) школ (Муниципальное бюджетное общеобразовательное учреждение "Средняя общеобразовательная школа №1 с.Вольно-Надеждинское Надеждинского района имени А.А.Курбаева")</t>
  </si>
  <si>
    <t>Реализация инициативных проектов на территории Надеждинского муниципального района"Мой район" (Освещение улиц Партизанская и Кедровая с.Вольно-Надеждинское)</t>
  </si>
  <si>
    <t>050 02 11273</t>
  </si>
  <si>
    <t>Муниципальная программа "Переселение граждан из аварийного жилищного фонда Надеждинского муниципального района Приморского края"</t>
  </si>
  <si>
    <t xml:space="preserve">Обеспечение благоустроенным жильем граждан Надеждинского муниципального района, проживающих в домах, признанных аварийными и подлежащими сносу  </t>
  </si>
  <si>
    <t>110 00 00000</t>
  </si>
  <si>
    <t>110 F3 6748S</t>
  </si>
  <si>
    <t>Осуществление отдельных государственных полномочий по установлению нормативов потребления твердого топлива (уголь, дрова, топливные брикеты), реализуемого гражданам, управляющим организациям, товариществам собственников жилья, жилищным, жилищно-строительным или иным специализированным потребительским кооперативам, созданным в целях удовлетворения потребностей граждан в жилье</t>
  </si>
  <si>
    <t>999 99 93220</t>
  </si>
  <si>
    <t>021 02 10010</t>
  </si>
  <si>
    <t>Реализация инициативных проектов на территории Надеждинского муниципального района"Мой район" (Прогулочные площадки для детей МБДОУ "Детский сад №15 п.Девятый Вал Надеждинского района")</t>
  </si>
  <si>
    <t>021 04 11271</t>
  </si>
  <si>
    <t>022 02 10010</t>
  </si>
  <si>
    <t>Развитие сети учреждений культурно-досугового типа</t>
  </si>
  <si>
    <t>031 01 55130</t>
  </si>
  <si>
    <t>Государственная поддержка лучших работников муниципальных учреждений культуры</t>
  </si>
  <si>
    <t>031 01 L5194</t>
  </si>
  <si>
    <t>Реализация инициативных проектов на территории Надеждинского муниципального района"Мой район" (Оснащение зрительного зала МБУ "Центр культуры и досуга Надеждинского муниципального района")</t>
  </si>
  <si>
    <t>031 02 11272</t>
  </si>
  <si>
    <t>Государственная поддержка отрасли культуры (поддержка муниципальных учреждений культуры)</t>
  </si>
  <si>
    <t>033 01 L5194</t>
  </si>
  <si>
    <t>033 01 L5195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</si>
</sst>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9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01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1" fillId="0" borderId="0" xfId="0" applyFont="1"/>
    <xf numFmtId="0" fontId="3" fillId="0" borderId="0" xfId="0" applyFont="1"/>
    <xf numFmtId="0" fontId="9" fillId="0" borderId="0" xfId="0" applyFont="1"/>
    <xf numFmtId="0" fontId="11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wrapText="1"/>
    </xf>
    <xf numFmtId="0" fontId="9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8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49" fontId="3" fillId="0" borderId="1" xfId="0" applyNumberFormat="1" applyFont="1" applyBorder="1" applyAlignment="1">
      <alignment horizontal="justify" vertical="top" wrapText="1"/>
    </xf>
    <xf numFmtId="0" fontId="9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8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 wrapText="1"/>
    </xf>
    <xf numFmtId="0" fontId="9" fillId="0" borderId="1" xfId="0" applyFont="1" applyBorder="1"/>
    <xf numFmtId="49" fontId="9" fillId="0" borderId="1" xfId="2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9" fillId="0" borderId="1" xfId="0" applyNumberFormat="1" applyFont="1" applyBorder="1"/>
    <xf numFmtId="164" fontId="11" fillId="0" borderId="1" xfId="0" applyNumberFormat="1" applyFont="1" applyBorder="1"/>
    <xf numFmtId="164" fontId="2" fillId="0" borderId="1" xfId="0" applyNumberFormat="1" applyFont="1" applyFill="1" applyBorder="1"/>
    <xf numFmtId="164" fontId="9" fillId="0" borderId="1" xfId="0" applyNumberFormat="1" applyFont="1" applyFill="1" applyBorder="1"/>
    <xf numFmtId="164" fontId="3" fillId="0" borderId="1" xfId="0" applyNumberFormat="1" applyFont="1" applyFill="1" applyBorder="1"/>
    <xf numFmtId="164" fontId="11" fillId="0" borderId="1" xfId="0" applyNumberFormat="1" applyFont="1" applyFill="1" applyBorder="1"/>
    <xf numFmtId="164" fontId="2" fillId="0" borderId="3" xfId="0" applyNumberFormat="1" applyFont="1" applyBorder="1"/>
    <xf numFmtId="164" fontId="3" fillId="2" borderId="1" xfId="0" applyNumberFormat="1" applyFont="1" applyFill="1" applyBorder="1"/>
    <xf numFmtId="164" fontId="2" fillId="0" borderId="3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164" fontId="3" fillId="0" borderId="3" xfId="0" applyNumberFormat="1" applyFont="1" applyFill="1" applyBorder="1"/>
    <xf numFmtId="164" fontId="2" fillId="0" borderId="0" xfId="0" applyNumberFormat="1" applyFont="1"/>
    <xf numFmtId="0" fontId="3" fillId="2" borderId="1" xfId="2" applyFont="1" applyFill="1" applyBorder="1"/>
    <xf numFmtId="49" fontId="3" fillId="2" borderId="1" xfId="2" applyNumberFormat="1" applyFont="1" applyFill="1" applyBorder="1"/>
    <xf numFmtId="49" fontId="11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0" fontId="11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0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164" fontId="11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/>
    <xf numFmtId="0" fontId="2" fillId="3" borderId="0" xfId="0" applyFont="1" applyFill="1"/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left" wrapText="1"/>
    </xf>
    <xf numFmtId="164" fontId="9" fillId="3" borderId="1" xfId="0" applyNumberFormat="1" applyFont="1" applyFill="1" applyBorder="1"/>
    <xf numFmtId="0" fontId="9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justify" wrapText="1"/>
    </xf>
    <xf numFmtId="0" fontId="11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9" fontId="8" fillId="3" borderId="1" xfId="0" applyNumberFormat="1" applyFont="1" applyFill="1" applyBorder="1" applyAlignment="1">
      <alignment horizontal="center" wrapText="1"/>
    </xf>
    <xf numFmtId="0" fontId="8" fillId="4" borderId="1" xfId="0" applyFont="1" applyFill="1" applyBorder="1" applyAlignment="1">
      <alignment wrapText="1"/>
    </xf>
    <xf numFmtId="0" fontId="8" fillId="4" borderId="1" xfId="0" applyFont="1" applyFill="1" applyBorder="1" applyAlignment="1">
      <alignment horizontal="center" wrapText="1"/>
    </xf>
    <xf numFmtId="49" fontId="8" fillId="4" borderId="1" xfId="0" applyNumberFormat="1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Border="1" applyAlignment="1"/>
    <xf numFmtId="49" fontId="9" fillId="4" borderId="1" xfId="0" applyNumberFormat="1" applyFont="1" applyFill="1" applyBorder="1" applyAlignment="1">
      <alignment horizontal="justify" wrapText="1"/>
    </xf>
    <xf numFmtId="49" fontId="11" fillId="4" borderId="1" xfId="0" applyNumberFormat="1" applyFont="1" applyFill="1" applyBorder="1" applyAlignment="1">
      <alignment horizontal="justify" wrapText="1"/>
    </xf>
    <xf numFmtId="0" fontId="10" fillId="4" borderId="1" xfId="0" applyFont="1" applyFill="1" applyBorder="1" applyAlignment="1">
      <alignment horizontal="center" wrapText="1"/>
    </xf>
    <xf numFmtId="49" fontId="10" fillId="4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0" fontId="10" fillId="4" borderId="1" xfId="0" applyFont="1" applyFill="1" applyBorder="1" applyAlignment="1">
      <alignment wrapText="1"/>
    </xf>
    <xf numFmtId="49" fontId="11" fillId="4" borderId="1" xfId="0" applyNumberFormat="1" applyFont="1" applyFill="1" applyBorder="1" applyAlignment="1">
      <alignment horizontal="justify" vertical="top" wrapText="1"/>
    </xf>
    <xf numFmtId="164" fontId="11" fillId="4" borderId="1" xfId="0" applyNumberFormat="1" applyFont="1" applyFill="1" applyBorder="1"/>
    <xf numFmtId="164" fontId="2" fillId="4" borderId="1" xfId="0" applyNumberFormat="1" applyFont="1" applyFill="1" applyBorder="1"/>
    <xf numFmtId="0" fontId="2" fillId="4" borderId="1" xfId="0" applyFont="1" applyFill="1" applyBorder="1" applyAlignment="1">
      <alignment horizontal="left" wrapText="1"/>
    </xf>
    <xf numFmtId="0" fontId="13" fillId="0" borderId="0" xfId="0" applyFont="1" applyAlignment="1">
      <alignment wrapText="1"/>
    </xf>
    <xf numFmtId="49" fontId="11" fillId="0" borderId="1" xfId="0" applyNumberFormat="1" applyFont="1" applyBorder="1" applyAlignment="1">
      <alignment wrapText="1"/>
    </xf>
    <xf numFmtId="164" fontId="11" fillId="0" borderId="1" xfId="0" applyNumberFormat="1" applyFont="1" applyBorder="1" applyAlignment="1"/>
    <xf numFmtId="49" fontId="11" fillId="4" borderId="1" xfId="0" applyNumberFormat="1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49" fontId="4" fillId="4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164" fontId="2" fillId="4" borderId="1" xfId="0" applyNumberFormat="1" applyFont="1" applyFill="1" applyBorder="1" applyAlignment="1">
      <alignment horizontal="right"/>
    </xf>
    <xf numFmtId="164" fontId="2" fillId="4" borderId="3" xfId="0" applyNumberFormat="1" applyFont="1" applyFill="1" applyBorder="1"/>
    <xf numFmtId="0" fontId="11" fillId="4" borderId="1" xfId="0" applyFont="1" applyFill="1" applyBorder="1" applyAlignment="1">
      <alignment horizontal="left" wrapText="1"/>
    </xf>
    <xf numFmtId="164" fontId="3" fillId="4" borderId="1" xfId="0" applyNumberFormat="1" applyFont="1" applyFill="1" applyBorder="1"/>
    <xf numFmtId="164" fontId="9" fillId="4" borderId="1" xfId="0" applyNumberFormat="1" applyFont="1" applyFill="1" applyBorder="1"/>
    <xf numFmtId="0" fontId="9" fillId="4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164" fontId="3" fillId="3" borderId="1" xfId="0" applyNumberFormat="1" applyFont="1" applyFill="1" applyBorder="1"/>
    <xf numFmtId="164" fontId="9" fillId="0" borderId="0" xfId="0" applyNumberFormat="1" applyFont="1"/>
    <xf numFmtId="0" fontId="3" fillId="4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horizontal="center" wrapText="1"/>
    </xf>
    <xf numFmtId="0" fontId="9" fillId="4" borderId="1" xfId="0" applyFont="1" applyFill="1" applyBorder="1" applyAlignment="1">
      <alignment horizontal="left" wrapText="1"/>
    </xf>
    <xf numFmtId="164" fontId="2" fillId="4" borderId="1" xfId="4" applyNumberFormat="1" applyFont="1" applyFill="1" applyBorder="1"/>
    <xf numFmtId="0" fontId="12" fillId="0" borderId="0" xfId="0" applyFont="1" applyFill="1" applyAlignment="1">
      <alignment horizontal="left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10" fillId="0" borderId="1" xfId="0" applyFont="1" applyBorder="1" applyAlignment="1">
      <alignment vertical="top" wrapText="1"/>
    </xf>
    <xf numFmtId="164" fontId="10" fillId="4" borderId="1" xfId="0" applyNumberFormat="1" applyFont="1" applyFill="1" applyBorder="1" applyAlignment="1">
      <alignment wrapText="1"/>
    </xf>
    <xf numFmtId="164" fontId="10" fillId="0" borderId="1" xfId="0" applyNumberFormat="1" applyFont="1" applyFill="1" applyBorder="1" applyAlignment="1">
      <alignment wrapText="1"/>
    </xf>
    <xf numFmtId="0" fontId="14" fillId="0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49" fontId="3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164" fontId="3" fillId="3" borderId="1" xfId="0" applyNumberFormat="1" applyFont="1" applyFill="1" applyBorder="1" applyAlignment="1">
      <alignment horizontal="right"/>
    </xf>
    <xf numFmtId="164" fontId="9" fillId="0" borderId="1" xfId="0" applyNumberFormat="1" applyFont="1" applyBorder="1" applyAlignment="1">
      <alignment horizontal="right" wrapText="1"/>
    </xf>
    <xf numFmtId="164" fontId="11" fillId="3" borderId="1" xfId="0" applyNumberFormat="1" applyFont="1" applyFill="1" applyBorder="1" applyAlignment="1">
      <alignment horizontal="right"/>
    </xf>
    <xf numFmtId="164" fontId="2" fillId="3" borderId="1" xfId="0" applyNumberFormat="1" applyFont="1" applyFill="1" applyBorder="1" applyAlignment="1">
      <alignment horizontal="right"/>
    </xf>
    <xf numFmtId="0" fontId="14" fillId="0" borderId="1" xfId="0" applyFont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15" fillId="0" borderId="1" xfId="0" applyFont="1" applyBorder="1" applyAlignment="1">
      <alignment wrapText="1"/>
    </xf>
    <xf numFmtId="0" fontId="12" fillId="0" borderId="0" xfId="0" applyFont="1"/>
    <xf numFmtId="0" fontId="15" fillId="4" borderId="1" xfId="0" applyFont="1" applyFill="1" applyBorder="1" applyAlignment="1">
      <alignment wrapText="1"/>
    </xf>
    <xf numFmtId="0" fontId="14" fillId="4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4" borderId="0" xfId="1" applyFont="1" applyFill="1" applyBorder="1" applyAlignment="1">
      <alignment horizontal="center" vertical="center" wrapText="1"/>
    </xf>
    <xf numFmtId="0" fontId="0" fillId="4" borderId="0" xfId="0" applyFill="1" applyBorder="1" applyAlignment="1">
      <alignment wrapText="1"/>
    </xf>
    <xf numFmtId="0" fontId="0" fillId="4" borderId="0" xfId="0" applyFill="1" applyAlignment="1">
      <alignment wrapText="1"/>
    </xf>
    <xf numFmtId="0" fontId="12" fillId="0" borderId="0" xfId="0" applyFont="1" applyAlignment="1">
      <alignment horizontal="left"/>
    </xf>
    <xf numFmtId="0" fontId="0" fillId="0" borderId="0" xfId="0" applyAlignment="1"/>
  </cellXfs>
  <cellStyles count="5">
    <cellStyle name="Обычный" xfId="0" builtinId="0"/>
    <cellStyle name="Обычный 2" xfId="4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45"/>
  <sheetViews>
    <sheetView tabSelected="1" topLeftCell="A738" zoomScale="120" workbookViewId="0">
      <selection activeCell="K588" sqref="K588"/>
    </sheetView>
  </sheetViews>
  <sheetFormatPr defaultRowHeight="12.75" x14ac:dyDescent="0.2"/>
  <cols>
    <col min="1" max="1" width="51.42578125" style="1" customWidth="1"/>
    <col min="2" max="2" width="7.140625" style="1" customWidth="1"/>
    <col min="3" max="3" width="6.7109375" style="74" customWidth="1"/>
    <col min="4" max="4" width="13.7109375" style="74" customWidth="1"/>
    <col min="5" max="5" width="9.140625" style="1" customWidth="1"/>
    <col min="6" max="6" width="14" style="1" customWidth="1"/>
    <col min="7" max="7" width="14.140625" style="1" customWidth="1"/>
    <col min="8" max="8" width="14.85546875" style="1" customWidth="1"/>
    <col min="9" max="9" width="8.42578125" style="1" customWidth="1"/>
    <col min="10" max="10" width="10.7109375" style="1" customWidth="1"/>
    <col min="11" max="11" width="11.28515625" style="1" customWidth="1"/>
    <col min="12" max="12" width="10.28515625" style="1" customWidth="1"/>
    <col min="13" max="16384" width="9.140625" style="1"/>
  </cols>
  <sheetData>
    <row r="1" spans="5:9" ht="15" x14ac:dyDescent="0.25">
      <c r="E1" s="190" t="s">
        <v>418</v>
      </c>
    </row>
    <row r="2" spans="5:9" ht="15" x14ac:dyDescent="0.25">
      <c r="E2" s="190" t="s">
        <v>472</v>
      </c>
    </row>
    <row r="3" spans="5:9" ht="15" x14ac:dyDescent="0.25">
      <c r="E3" s="190" t="s">
        <v>473</v>
      </c>
    </row>
    <row r="4" spans="5:9" ht="15" x14ac:dyDescent="0.25">
      <c r="E4" s="190" t="s">
        <v>474</v>
      </c>
    </row>
    <row r="5" spans="5:9" ht="15" x14ac:dyDescent="0.25">
      <c r="E5" s="190" t="s">
        <v>407</v>
      </c>
    </row>
    <row r="6" spans="5:9" ht="15" x14ac:dyDescent="0.25">
      <c r="E6" s="190" t="s">
        <v>423</v>
      </c>
    </row>
    <row r="7" spans="5:9" ht="15" x14ac:dyDescent="0.25">
      <c r="E7" s="190" t="s">
        <v>475</v>
      </c>
    </row>
    <row r="8" spans="5:9" ht="15" x14ac:dyDescent="0.25">
      <c r="E8" s="190" t="s">
        <v>408</v>
      </c>
    </row>
    <row r="10" spans="5:9" ht="15.75" customHeight="1" x14ac:dyDescent="0.25">
      <c r="E10" s="172" t="s">
        <v>418</v>
      </c>
      <c r="G10" s="172"/>
      <c r="H10" s="172"/>
      <c r="I10" s="151"/>
    </row>
    <row r="11" spans="5:9" ht="15" customHeight="1" x14ac:dyDescent="0.25">
      <c r="E11" s="194" t="s">
        <v>422</v>
      </c>
      <c r="F11" s="195"/>
      <c r="G11" s="195"/>
      <c r="H11" s="195"/>
      <c r="I11" s="173"/>
    </row>
    <row r="12" spans="5:9" ht="15" customHeight="1" x14ac:dyDescent="0.25">
      <c r="E12" s="194" t="s">
        <v>406</v>
      </c>
      <c r="F12" s="195"/>
      <c r="G12" s="195"/>
      <c r="H12" s="195"/>
      <c r="I12" s="110"/>
    </row>
    <row r="13" spans="5:9" ht="15" x14ac:dyDescent="0.25">
      <c r="E13" s="174" t="s">
        <v>407</v>
      </c>
      <c r="G13" s="174"/>
      <c r="H13" s="174"/>
      <c r="I13" s="110"/>
    </row>
    <row r="14" spans="5:9" ht="15" x14ac:dyDescent="0.25">
      <c r="E14" s="174" t="s">
        <v>408</v>
      </c>
      <c r="G14" s="174"/>
      <c r="H14" s="174"/>
      <c r="I14" s="174"/>
    </row>
    <row r="15" spans="5:9" ht="15" x14ac:dyDescent="0.25">
      <c r="E15" s="199" t="s">
        <v>423</v>
      </c>
      <c r="F15" s="200"/>
      <c r="G15" s="200"/>
      <c r="H15" s="200"/>
      <c r="I15" s="174"/>
    </row>
    <row r="16" spans="5:9" ht="13.5" customHeight="1" x14ac:dyDescent="0.25">
      <c r="E16" s="173"/>
      <c r="G16" s="173"/>
      <c r="H16" s="173"/>
      <c r="I16" s="173"/>
    </row>
    <row r="17" spans="1:8" s="20" customFormat="1" ht="26.25" customHeight="1" x14ac:dyDescent="0.2">
      <c r="A17" s="196" t="s">
        <v>421</v>
      </c>
      <c r="B17" s="196"/>
      <c r="C17" s="196"/>
      <c r="D17" s="196"/>
      <c r="E17" s="196"/>
      <c r="F17" s="197"/>
      <c r="G17" s="198"/>
      <c r="H17" s="198"/>
    </row>
    <row r="18" spans="1:8" s="20" customFormat="1" ht="15.75" customHeight="1" x14ac:dyDescent="0.2">
      <c r="A18" s="21"/>
      <c r="B18" s="21"/>
      <c r="C18" s="67"/>
      <c r="D18" s="67"/>
      <c r="E18" s="21"/>
      <c r="H18" s="62" t="s">
        <v>94</v>
      </c>
    </row>
    <row r="19" spans="1:8" s="64" customFormat="1" ht="30" customHeight="1" x14ac:dyDescent="0.2">
      <c r="A19" s="63" t="s">
        <v>170</v>
      </c>
      <c r="B19" s="61" t="s">
        <v>58</v>
      </c>
      <c r="C19" s="68" t="s">
        <v>171</v>
      </c>
      <c r="D19" s="68" t="s">
        <v>87</v>
      </c>
      <c r="E19" s="61" t="s">
        <v>88</v>
      </c>
      <c r="F19" s="60" t="s">
        <v>348</v>
      </c>
      <c r="G19" s="60" t="s">
        <v>370</v>
      </c>
      <c r="H19" s="60" t="s">
        <v>372</v>
      </c>
    </row>
    <row r="20" spans="1:8" s="25" customFormat="1" ht="13.5" customHeight="1" x14ac:dyDescent="0.2">
      <c r="A20" s="22">
        <v>1</v>
      </c>
      <c r="B20" s="23">
        <v>2</v>
      </c>
      <c r="C20" s="69" t="s">
        <v>419</v>
      </c>
      <c r="D20" s="69" t="s">
        <v>420</v>
      </c>
      <c r="E20" s="23">
        <v>5</v>
      </c>
      <c r="F20" s="24">
        <v>6</v>
      </c>
      <c r="G20" s="24">
        <v>7</v>
      </c>
      <c r="H20" s="24">
        <v>8</v>
      </c>
    </row>
    <row r="21" spans="1:8" s="16" customFormat="1" ht="21.75" customHeight="1" x14ac:dyDescent="0.2">
      <c r="A21" s="2" t="s">
        <v>59</v>
      </c>
      <c r="B21" s="3" t="s">
        <v>60</v>
      </c>
      <c r="C21" s="3" t="s">
        <v>61</v>
      </c>
      <c r="D21" s="3" t="s">
        <v>193</v>
      </c>
      <c r="E21" s="3" t="s">
        <v>89</v>
      </c>
      <c r="F21" s="89">
        <f>F22+F28+F38+F48+F54+F78+F89</f>
        <v>254699.04500000001</v>
      </c>
      <c r="G21" s="89">
        <f>G22+G28+G38+G48+G54+G78+G89</f>
        <v>243477.64799999999</v>
      </c>
      <c r="H21" s="89">
        <f>H22+H28+H38+H48+H54+H78+H89</f>
        <v>249265.272</v>
      </c>
    </row>
    <row r="22" spans="1:8" s="17" customFormat="1" ht="30.75" customHeight="1" x14ac:dyDescent="0.25">
      <c r="A22" s="9" t="s">
        <v>62</v>
      </c>
      <c r="B22" s="10" t="s">
        <v>63</v>
      </c>
      <c r="C22" s="11" t="s">
        <v>64</v>
      </c>
      <c r="D22" s="11" t="s">
        <v>193</v>
      </c>
      <c r="E22" s="10" t="s">
        <v>91</v>
      </c>
      <c r="F22" s="90">
        <f>F25</f>
        <v>3315</v>
      </c>
      <c r="G22" s="90">
        <f>G25</f>
        <v>3444</v>
      </c>
      <c r="H22" s="90">
        <f>H25</f>
        <v>3582</v>
      </c>
    </row>
    <row r="23" spans="1:8" s="15" customFormat="1" ht="27" customHeight="1" x14ac:dyDescent="0.2">
      <c r="A23" s="4" t="s">
        <v>162</v>
      </c>
      <c r="B23" s="5" t="s">
        <v>63</v>
      </c>
      <c r="C23" s="6" t="s">
        <v>64</v>
      </c>
      <c r="D23" s="6" t="s">
        <v>186</v>
      </c>
      <c r="E23" s="5" t="s">
        <v>91</v>
      </c>
      <c r="F23" s="88">
        <f>F25</f>
        <v>3315</v>
      </c>
      <c r="G23" s="88">
        <f>G25</f>
        <v>3444</v>
      </c>
      <c r="H23" s="88">
        <f>H25</f>
        <v>3582</v>
      </c>
    </row>
    <row r="24" spans="1:8" s="15" customFormat="1" ht="27.75" customHeight="1" x14ac:dyDescent="0.2">
      <c r="A24" s="4" t="s">
        <v>267</v>
      </c>
      <c r="B24" s="5" t="s">
        <v>63</v>
      </c>
      <c r="C24" s="6" t="s">
        <v>64</v>
      </c>
      <c r="D24" s="6" t="s">
        <v>187</v>
      </c>
      <c r="E24" s="5" t="s">
        <v>91</v>
      </c>
      <c r="F24" s="88">
        <f t="shared" ref="F24:H26" si="0">F25</f>
        <v>3315</v>
      </c>
      <c r="G24" s="88">
        <f t="shared" si="0"/>
        <v>3444</v>
      </c>
      <c r="H24" s="88">
        <f t="shared" si="0"/>
        <v>3582</v>
      </c>
    </row>
    <row r="25" spans="1:8" s="15" customFormat="1" ht="17.25" customHeight="1" x14ac:dyDescent="0.2">
      <c r="A25" s="12" t="s">
        <v>114</v>
      </c>
      <c r="B25" s="14" t="s">
        <v>60</v>
      </c>
      <c r="C25" s="14" t="s">
        <v>74</v>
      </c>
      <c r="D25" s="14" t="s">
        <v>249</v>
      </c>
      <c r="E25" s="14" t="s">
        <v>89</v>
      </c>
      <c r="F25" s="91">
        <f t="shared" si="0"/>
        <v>3315</v>
      </c>
      <c r="G25" s="91">
        <f t="shared" si="0"/>
        <v>3444</v>
      </c>
      <c r="H25" s="91">
        <f t="shared" si="0"/>
        <v>3582</v>
      </c>
    </row>
    <row r="26" spans="1:8" ht="48.75" customHeight="1" x14ac:dyDescent="0.2">
      <c r="A26" s="4" t="s">
        <v>107</v>
      </c>
      <c r="B26" s="6" t="s">
        <v>60</v>
      </c>
      <c r="C26" s="6" t="s">
        <v>74</v>
      </c>
      <c r="D26" s="6" t="s">
        <v>249</v>
      </c>
      <c r="E26" s="6" t="s">
        <v>108</v>
      </c>
      <c r="F26" s="88">
        <f t="shared" si="0"/>
        <v>3315</v>
      </c>
      <c r="G26" s="88">
        <f t="shared" si="0"/>
        <v>3444</v>
      </c>
      <c r="H26" s="88">
        <f t="shared" si="0"/>
        <v>3582</v>
      </c>
    </row>
    <row r="27" spans="1:8" ht="27" customHeight="1" x14ac:dyDescent="0.2">
      <c r="A27" s="4" t="s">
        <v>129</v>
      </c>
      <c r="B27" s="6" t="s">
        <v>60</v>
      </c>
      <c r="C27" s="6" t="s">
        <v>74</v>
      </c>
      <c r="D27" s="6" t="s">
        <v>249</v>
      </c>
      <c r="E27" s="6" t="s">
        <v>128</v>
      </c>
      <c r="F27" s="149">
        <v>3315</v>
      </c>
      <c r="G27" s="149">
        <v>3444</v>
      </c>
      <c r="H27" s="149">
        <v>3582</v>
      </c>
    </row>
    <row r="28" spans="1:8" ht="42" customHeight="1" x14ac:dyDescent="0.25">
      <c r="A28" s="9" t="s">
        <v>65</v>
      </c>
      <c r="B28" s="11" t="s">
        <v>60</v>
      </c>
      <c r="C28" s="11" t="s">
        <v>66</v>
      </c>
      <c r="D28" s="11" t="s">
        <v>193</v>
      </c>
      <c r="E28" s="10" t="s">
        <v>91</v>
      </c>
      <c r="F28" s="90">
        <f>F31</f>
        <v>4818</v>
      </c>
      <c r="G28" s="90">
        <f>G31</f>
        <v>5051</v>
      </c>
      <c r="H28" s="90">
        <f>H31</f>
        <v>5115</v>
      </c>
    </row>
    <row r="29" spans="1:8" ht="27" customHeight="1" x14ac:dyDescent="0.2">
      <c r="A29" s="4" t="s">
        <v>162</v>
      </c>
      <c r="B29" s="6" t="s">
        <v>60</v>
      </c>
      <c r="C29" s="6" t="s">
        <v>66</v>
      </c>
      <c r="D29" s="6" t="s">
        <v>186</v>
      </c>
      <c r="E29" s="5" t="s">
        <v>91</v>
      </c>
      <c r="F29" s="88">
        <f>F31</f>
        <v>4818</v>
      </c>
      <c r="G29" s="88">
        <f>G31</f>
        <v>5051</v>
      </c>
      <c r="H29" s="88">
        <f>H31</f>
        <v>5115</v>
      </c>
    </row>
    <row r="30" spans="1:8" ht="27" customHeight="1" x14ac:dyDescent="0.2">
      <c r="A30" s="4" t="s">
        <v>267</v>
      </c>
      <c r="B30" s="6" t="s">
        <v>60</v>
      </c>
      <c r="C30" s="6" t="s">
        <v>66</v>
      </c>
      <c r="D30" s="6" t="s">
        <v>187</v>
      </c>
      <c r="E30" s="5" t="s">
        <v>91</v>
      </c>
      <c r="F30" s="88">
        <f>F31</f>
        <v>4818</v>
      </c>
      <c r="G30" s="88">
        <f>G31</f>
        <v>5051</v>
      </c>
      <c r="H30" s="88">
        <f>H31</f>
        <v>5115</v>
      </c>
    </row>
    <row r="31" spans="1:8" ht="27" customHeight="1" x14ac:dyDescent="0.2">
      <c r="A31" s="12" t="s">
        <v>115</v>
      </c>
      <c r="B31" s="14" t="s">
        <v>60</v>
      </c>
      <c r="C31" s="14" t="s">
        <v>66</v>
      </c>
      <c r="D31" s="32" t="s">
        <v>188</v>
      </c>
      <c r="E31" s="14" t="s">
        <v>89</v>
      </c>
      <c r="F31" s="91">
        <f>F32+F34+F36</f>
        <v>4818</v>
      </c>
      <c r="G31" s="91">
        <f>G32+G34+G36</f>
        <v>5051</v>
      </c>
      <c r="H31" s="91">
        <f>H32+H34+H36</f>
        <v>5115</v>
      </c>
    </row>
    <row r="32" spans="1:8" ht="27" customHeight="1" x14ac:dyDescent="0.2">
      <c r="A32" s="4" t="s">
        <v>107</v>
      </c>
      <c r="B32" s="6" t="s">
        <v>60</v>
      </c>
      <c r="C32" s="6" t="s">
        <v>66</v>
      </c>
      <c r="D32" s="27" t="s">
        <v>188</v>
      </c>
      <c r="E32" s="6" t="s">
        <v>108</v>
      </c>
      <c r="F32" s="118">
        <f>F33</f>
        <v>3955</v>
      </c>
      <c r="G32" s="118">
        <f>G33</f>
        <v>4113</v>
      </c>
      <c r="H32" s="118">
        <f>H33</f>
        <v>4277</v>
      </c>
    </row>
    <row r="33" spans="1:12" ht="27" customHeight="1" x14ac:dyDescent="0.2">
      <c r="A33" s="4" t="s">
        <v>129</v>
      </c>
      <c r="B33" s="6" t="s">
        <v>60</v>
      </c>
      <c r="C33" s="6" t="s">
        <v>66</v>
      </c>
      <c r="D33" s="27" t="s">
        <v>188</v>
      </c>
      <c r="E33" s="6" t="s">
        <v>128</v>
      </c>
      <c r="F33" s="149">
        <v>3955</v>
      </c>
      <c r="G33" s="149">
        <v>4113</v>
      </c>
      <c r="H33" s="149">
        <v>4277</v>
      </c>
    </row>
    <row r="34" spans="1:12" ht="27" customHeight="1" x14ac:dyDescent="0.2">
      <c r="A34" s="4" t="s">
        <v>31</v>
      </c>
      <c r="B34" s="6" t="s">
        <v>60</v>
      </c>
      <c r="C34" s="6" t="s">
        <v>66</v>
      </c>
      <c r="D34" s="27" t="s">
        <v>188</v>
      </c>
      <c r="E34" s="6" t="s">
        <v>104</v>
      </c>
      <c r="F34" s="88">
        <f>F35</f>
        <v>862</v>
      </c>
      <c r="G34" s="88">
        <f>G35</f>
        <v>937</v>
      </c>
      <c r="H34" s="88">
        <f>H35</f>
        <v>837</v>
      </c>
    </row>
    <row r="35" spans="1:12" ht="27" customHeight="1" x14ac:dyDescent="0.2">
      <c r="A35" s="4" t="s">
        <v>130</v>
      </c>
      <c r="B35" s="6" t="s">
        <v>60</v>
      </c>
      <c r="C35" s="6" t="s">
        <v>66</v>
      </c>
      <c r="D35" s="27" t="s">
        <v>188</v>
      </c>
      <c r="E35" s="6" t="s">
        <v>131</v>
      </c>
      <c r="F35" s="88">
        <v>862</v>
      </c>
      <c r="G35" s="88">
        <v>937</v>
      </c>
      <c r="H35" s="88">
        <v>837</v>
      </c>
    </row>
    <row r="36" spans="1:12" ht="18" customHeight="1" x14ac:dyDescent="0.2">
      <c r="A36" s="38" t="s">
        <v>105</v>
      </c>
      <c r="B36" s="6" t="s">
        <v>60</v>
      </c>
      <c r="C36" s="6" t="s">
        <v>66</v>
      </c>
      <c r="D36" s="27" t="s">
        <v>188</v>
      </c>
      <c r="E36" s="5">
        <v>800</v>
      </c>
      <c r="F36" s="88">
        <f>F37</f>
        <v>1</v>
      </c>
      <c r="G36" s="88">
        <f>G37</f>
        <v>1</v>
      </c>
      <c r="H36" s="88">
        <f>H37</f>
        <v>1</v>
      </c>
    </row>
    <row r="37" spans="1:12" ht="18" customHeight="1" x14ac:dyDescent="0.2">
      <c r="A37" s="38" t="s">
        <v>133</v>
      </c>
      <c r="B37" s="6" t="s">
        <v>60</v>
      </c>
      <c r="C37" s="6" t="s">
        <v>66</v>
      </c>
      <c r="D37" s="27" t="s">
        <v>188</v>
      </c>
      <c r="E37" s="5">
        <v>850</v>
      </c>
      <c r="F37" s="88">
        <v>1</v>
      </c>
      <c r="G37" s="88">
        <v>1</v>
      </c>
      <c r="H37" s="88">
        <v>1</v>
      </c>
    </row>
    <row r="38" spans="1:12" s="17" customFormat="1" ht="55.5" customHeight="1" x14ac:dyDescent="0.25">
      <c r="A38" s="9" t="s">
        <v>67</v>
      </c>
      <c r="B38" s="11" t="s">
        <v>60</v>
      </c>
      <c r="C38" s="11" t="s">
        <v>68</v>
      </c>
      <c r="D38" s="11" t="s">
        <v>193</v>
      </c>
      <c r="E38" s="10" t="s">
        <v>91</v>
      </c>
      <c r="F38" s="93">
        <f>F41</f>
        <v>44951</v>
      </c>
      <c r="G38" s="93">
        <f>G41</f>
        <v>45622</v>
      </c>
      <c r="H38" s="93">
        <f>H41</f>
        <v>47417</v>
      </c>
      <c r="J38" s="166"/>
      <c r="K38" s="166"/>
      <c r="L38" s="166"/>
    </row>
    <row r="39" spans="1:12" s="17" customFormat="1" ht="26.25" x14ac:dyDescent="0.25">
      <c r="A39" s="4" t="s">
        <v>162</v>
      </c>
      <c r="B39" s="6" t="s">
        <v>60</v>
      </c>
      <c r="C39" s="6" t="s">
        <v>68</v>
      </c>
      <c r="D39" s="6" t="s">
        <v>186</v>
      </c>
      <c r="E39" s="6" t="s">
        <v>89</v>
      </c>
      <c r="F39" s="88">
        <f>F41</f>
        <v>44951</v>
      </c>
      <c r="G39" s="88">
        <f>G41</f>
        <v>45622</v>
      </c>
      <c r="H39" s="88">
        <f>H41</f>
        <v>47417</v>
      </c>
    </row>
    <row r="40" spans="1:12" s="17" customFormat="1" ht="26.25" x14ac:dyDescent="0.25">
      <c r="A40" s="4" t="s">
        <v>267</v>
      </c>
      <c r="B40" s="6" t="s">
        <v>60</v>
      </c>
      <c r="C40" s="6" t="s">
        <v>68</v>
      </c>
      <c r="D40" s="6" t="s">
        <v>187</v>
      </c>
      <c r="E40" s="6" t="s">
        <v>89</v>
      </c>
      <c r="F40" s="88">
        <f>F41</f>
        <v>44951</v>
      </c>
      <c r="G40" s="88">
        <f>G41</f>
        <v>45622</v>
      </c>
      <c r="H40" s="88">
        <f>H41</f>
        <v>47417</v>
      </c>
    </row>
    <row r="41" spans="1:12" s="15" customFormat="1" ht="26.25" customHeight="1" x14ac:dyDescent="0.2">
      <c r="A41" s="12" t="s">
        <v>115</v>
      </c>
      <c r="B41" s="14" t="s">
        <v>60</v>
      </c>
      <c r="C41" s="14" t="s">
        <v>68</v>
      </c>
      <c r="D41" s="14" t="s">
        <v>188</v>
      </c>
      <c r="E41" s="14" t="s">
        <v>89</v>
      </c>
      <c r="F41" s="91">
        <f>F42++F44+F46</f>
        <v>44951</v>
      </c>
      <c r="G41" s="91">
        <f>G42++G44+G46</f>
        <v>45622</v>
      </c>
      <c r="H41" s="91">
        <f>H42++H44+H46</f>
        <v>47417</v>
      </c>
    </row>
    <row r="42" spans="1:12" ht="51" x14ac:dyDescent="0.2">
      <c r="A42" s="4" t="s">
        <v>107</v>
      </c>
      <c r="B42" s="6" t="s">
        <v>60</v>
      </c>
      <c r="C42" s="6" t="s">
        <v>68</v>
      </c>
      <c r="D42" s="6" t="s">
        <v>188</v>
      </c>
      <c r="E42" s="6" t="s">
        <v>108</v>
      </c>
      <c r="F42" s="88">
        <f>F43</f>
        <v>44216</v>
      </c>
      <c r="G42" s="88">
        <f>G43</f>
        <v>44887</v>
      </c>
      <c r="H42" s="88">
        <f>H43</f>
        <v>46682</v>
      </c>
    </row>
    <row r="43" spans="1:12" ht="25.5" x14ac:dyDescent="0.2">
      <c r="A43" s="4" t="s">
        <v>129</v>
      </c>
      <c r="B43" s="6" t="s">
        <v>60</v>
      </c>
      <c r="C43" s="6" t="s">
        <v>68</v>
      </c>
      <c r="D43" s="6" t="s">
        <v>188</v>
      </c>
      <c r="E43" s="6" t="s">
        <v>128</v>
      </c>
      <c r="F43" s="149">
        <f>43966+250</f>
        <v>44216</v>
      </c>
      <c r="G43" s="149">
        <v>44887</v>
      </c>
      <c r="H43" s="149">
        <v>46682</v>
      </c>
    </row>
    <row r="44" spans="1:12" ht="25.5" x14ac:dyDescent="0.2">
      <c r="A44" s="4" t="s">
        <v>31</v>
      </c>
      <c r="B44" s="6" t="s">
        <v>60</v>
      </c>
      <c r="C44" s="6" t="s">
        <v>68</v>
      </c>
      <c r="D44" s="6" t="s">
        <v>188</v>
      </c>
      <c r="E44" s="6" t="s">
        <v>104</v>
      </c>
      <c r="F44" s="88">
        <f>F45</f>
        <v>500</v>
      </c>
      <c r="G44" s="88">
        <f>G45</f>
        <v>500</v>
      </c>
      <c r="H44" s="88">
        <f>H45</f>
        <v>500</v>
      </c>
    </row>
    <row r="45" spans="1:12" ht="25.5" x14ac:dyDescent="0.2">
      <c r="A45" s="4" t="s">
        <v>130</v>
      </c>
      <c r="B45" s="6" t="s">
        <v>60</v>
      </c>
      <c r="C45" s="6" t="s">
        <v>68</v>
      </c>
      <c r="D45" s="6" t="s">
        <v>188</v>
      </c>
      <c r="E45" s="6" t="s">
        <v>131</v>
      </c>
      <c r="F45" s="88">
        <v>500</v>
      </c>
      <c r="G45" s="88">
        <v>500</v>
      </c>
      <c r="H45" s="88">
        <v>500</v>
      </c>
    </row>
    <row r="46" spans="1:12" x14ac:dyDescent="0.2">
      <c r="A46" s="38" t="s">
        <v>105</v>
      </c>
      <c r="B46" s="6" t="s">
        <v>60</v>
      </c>
      <c r="C46" s="6" t="s">
        <v>68</v>
      </c>
      <c r="D46" s="6" t="s">
        <v>188</v>
      </c>
      <c r="E46" s="6" t="s">
        <v>106</v>
      </c>
      <c r="F46" s="88">
        <f>F47</f>
        <v>235</v>
      </c>
      <c r="G46" s="88">
        <f>G47</f>
        <v>235</v>
      </c>
      <c r="H46" s="88">
        <f>H47</f>
        <v>235</v>
      </c>
    </row>
    <row r="47" spans="1:12" x14ac:dyDescent="0.2">
      <c r="A47" s="38" t="s">
        <v>133</v>
      </c>
      <c r="B47" s="6" t="s">
        <v>60</v>
      </c>
      <c r="C47" s="6" t="s">
        <v>68</v>
      </c>
      <c r="D47" s="6" t="s">
        <v>188</v>
      </c>
      <c r="E47" s="6" t="s">
        <v>132</v>
      </c>
      <c r="F47" s="88">
        <v>235</v>
      </c>
      <c r="G47" s="88">
        <v>235</v>
      </c>
      <c r="H47" s="88">
        <v>235</v>
      </c>
    </row>
    <row r="48" spans="1:12" ht="13.5" x14ac:dyDescent="0.25">
      <c r="A48" s="48" t="s">
        <v>125</v>
      </c>
      <c r="B48" s="11" t="s">
        <v>60</v>
      </c>
      <c r="C48" s="11" t="s">
        <v>124</v>
      </c>
      <c r="D48" s="11" t="s">
        <v>193</v>
      </c>
      <c r="E48" s="11" t="s">
        <v>89</v>
      </c>
      <c r="F48" s="90">
        <f>F49</f>
        <v>49.846999999999994</v>
      </c>
      <c r="G48" s="90">
        <f t="shared" ref="G48:H52" si="1">G49</f>
        <v>397.54599999999999</v>
      </c>
      <c r="H48" s="90">
        <f t="shared" si="1"/>
        <v>58.825000000000003</v>
      </c>
    </row>
    <row r="49" spans="1:8" ht="25.5" x14ac:dyDescent="0.2">
      <c r="A49" s="4" t="s">
        <v>162</v>
      </c>
      <c r="B49" s="6" t="s">
        <v>60</v>
      </c>
      <c r="C49" s="6" t="s">
        <v>124</v>
      </c>
      <c r="D49" s="6" t="s">
        <v>186</v>
      </c>
      <c r="E49" s="6" t="s">
        <v>89</v>
      </c>
      <c r="F49" s="88">
        <f>F50</f>
        <v>49.846999999999994</v>
      </c>
      <c r="G49" s="88">
        <f t="shared" si="1"/>
        <v>397.54599999999999</v>
      </c>
      <c r="H49" s="88">
        <f t="shared" si="1"/>
        <v>58.825000000000003</v>
      </c>
    </row>
    <row r="50" spans="1:8" ht="25.5" x14ac:dyDescent="0.2">
      <c r="A50" s="4" t="s">
        <v>267</v>
      </c>
      <c r="B50" s="6" t="s">
        <v>60</v>
      </c>
      <c r="C50" s="6" t="s">
        <v>124</v>
      </c>
      <c r="D50" s="6" t="s">
        <v>187</v>
      </c>
      <c r="E50" s="6" t="s">
        <v>89</v>
      </c>
      <c r="F50" s="88">
        <f>F51</f>
        <v>49.846999999999994</v>
      </c>
      <c r="G50" s="88">
        <f t="shared" si="1"/>
        <v>397.54599999999999</v>
      </c>
      <c r="H50" s="88">
        <f t="shared" si="1"/>
        <v>58.825000000000003</v>
      </c>
    </row>
    <row r="51" spans="1:8" s="15" customFormat="1" ht="63" customHeight="1" x14ac:dyDescent="0.2">
      <c r="A51" s="45" t="s">
        <v>176</v>
      </c>
      <c r="B51" s="14" t="s">
        <v>60</v>
      </c>
      <c r="C51" s="14" t="s">
        <v>124</v>
      </c>
      <c r="D51" s="32" t="s">
        <v>250</v>
      </c>
      <c r="E51" s="14" t="s">
        <v>89</v>
      </c>
      <c r="F51" s="114">
        <f>F52</f>
        <v>49.846999999999994</v>
      </c>
      <c r="G51" s="91">
        <f t="shared" si="1"/>
        <v>397.54599999999999</v>
      </c>
      <c r="H51" s="91">
        <f t="shared" si="1"/>
        <v>58.825000000000003</v>
      </c>
    </row>
    <row r="52" spans="1:8" ht="25.5" x14ac:dyDescent="0.2">
      <c r="A52" s="4" t="s">
        <v>31</v>
      </c>
      <c r="B52" s="6" t="s">
        <v>60</v>
      </c>
      <c r="C52" s="6" t="s">
        <v>124</v>
      </c>
      <c r="D52" s="27" t="s">
        <v>250</v>
      </c>
      <c r="E52" s="6" t="s">
        <v>104</v>
      </c>
      <c r="F52" s="118">
        <f>F53</f>
        <v>49.846999999999994</v>
      </c>
      <c r="G52" s="92">
        <f t="shared" si="1"/>
        <v>397.54599999999999</v>
      </c>
      <c r="H52" s="92">
        <f t="shared" si="1"/>
        <v>58.825000000000003</v>
      </c>
    </row>
    <row r="53" spans="1:8" ht="25.5" x14ac:dyDescent="0.2">
      <c r="A53" s="4" t="s">
        <v>130</v>
      </c>
      <c r="B53" s="6" t="s">
        <v>60</v>
      </c>
      <c r="C53" s="6" t="s">
        <v>124</v>
      </c>
      <c r="D53" s="27" t="s">
        <v>250</v>
      </c>
      <c r="E53" s="6" t="s">
        <v>131</v>
      </c>
      <c r="F53" s="118">
        <f>34.263+15.584</f>
        <v>49.846999999999994</v>
      </c>
      <c r="G53" s="118">
        <v>397.54599999999999</v>
      </c>
      <c r="H53" s="118">
        <v>58.825000000000003</v>
      </c>
    </row>
    <row r="54" spans="1:8" ht="40.5" x14ac:dyDescent="0.25">
      <c r="A54" s="9" t="s">
        <v>69</v>
      </c>
      <c r="B54" s="11" t="s">
        <v>60</v>
      </c>
      <c r="C54" s="11" t="s">
        <v>70</v>
      </c>
      <c r="D54" s="11" t="s">
        <v>193</v>
      </c>
      <c r="E54" s="11" t="s">
        <v>89</v>
      </c>
      <c r="F54" s="93">
        <f>F55+F66+F75</f>
        <v>27169</v>
      </c>
      <c r="G54" s="93">
        <f t="shared" ref="G54:H54" si="2">G55+G66+G75</f>
        <v>28191</v>
      </c>
      <c r="H54" s="93">
        <f t="shared" si="2"/>
        <v>29488</v>
      </c>
    </row>
    <row r="55" spans="1:8" ht="38.25" x14ac:dyDescent="0.25">
      <c r="A55" s="122" t="s">
        <v>412</v>
      </c>
      <c r="B55" s="3" t="s">
        <v>60</v>
      </c>
      <c r="C55" s="3" t="s">
        <v>70</v>
      </c>
      <c r="D55" s="75" t="s">
        <v>199</v>
      </c>
      <c r="E55" s="3" t="s">
        <v>89</v>
      </c>
      <c r="F55" s="93">
        <f>F56</f>
        <v>162</v>
      </c>
      <c r="G55" s="93">
        <f t="shared" ref="G55:H55" si="3">G56</f>
        <v>7</v>
      </c>
      <c r="H55" s="93">
        <f t="shared" si="3"/>
        <v>42</v>
      </c>
    </row>
    <row r="56" spans="1:8" ht="67.5" x14ac:dyDescent="0.25">
      <c r="A56" s="50" t="s">
        <v>16</v>
      </c>
      <c r="B56" s="11" t="s">
        <v>60</v>
      </c>
      <c r="C56" s="11" t="s">
        <v>70</v>
      </c>
      <c r="D56" s="81" t="s">
        <v>260</v>
      </c>
      <c r="E56" s="11" t="s">
        <v>89</v>
      </c>
      <c r="F56" s="93">
        <f>F57+F60+F63</f>
        <v>162</v>
      </c>
      <c r="G56" s="93">
        <f>G57+G60+G63</f>
        <v>7</v>
      </c>
      <c r="H56" s="93">
        <f>H57+H60+H63</f>
        <v>42</v>
      </c>
    </row>
    <row r="57" spans="1:8" x14ac:dyDescent="0.2">
      <c r="A57" s="66" t="s">
        <v>180</v>
      </c>
      <c r="B57" s="14" t="s">
        <v>60</v>
      </c>
      <c r="C57" s="14" t="s">
        <v>70</v>
      </c>
      <c r="D57" s="14" t="s">
        <v>183</v>
      </c>
      <c r="E57" s="14" t="s">
        <v>89</v>
      </c>
      <c r="F57" s="95">
        <f t="shared" ref="F57:H58" si="4">F58</f>
        <v>0</v>
      </c>
      <c r="G57" s="95">
        <f t="shared" si="4"/>
        <v>0</v>
      </c>
      <c r="H57" s="95">
        <f t="shared" si="4"/>
        <v>36</v>
      </c>
    </row>
    <row r="58" spans="1:8" ht="25.5" x14ac:dyDescent="0.2">
      <c r="A58" s="4" t="s">
        <v>31</v>
      </c>
      <c r="B58" s="6" t="s">
        <v>60</v>
      </c>
      <c r="C58" s="6" t="s">
        <v>70</v>
      </c>
      <c r="D58" s="6" t="s">
        <v>183</v>
      </c>
      <c r="E58" s="5">
        <v>200</v>
      </c>
      <c r="F58" s="92">
        <f t="shared" si="4"/>
        <v>0</v>
      </c>
      <c r="G58" s="92">
        <f t="shared" si="4"/>
        <v>0</v>
      </c>
      <c r="H58" s="92">
        <f t="shared" si="4"/>
        <v>36</v>
      </c>
    </row>
    <row r="59" spans="1:8" ht="25.5" x14ac:dyDescent="0.2">
      <c r="A59" s="4" t="s">
        <v>130</v>
      </c>
      <c r="B59" s="6" t="s">
        <v>60</v>
      </c>
      <c r="C59" s="6" t="s">
        <v>70</v>
      </c>
      <c r="D59" s="6" t="s">
        <v>183</v>
      </c>
      <c r="E59" s="5">
        <v>240</v>
      </c>
      <c r="F59" s="118">
        <v>0</v>
      </c>
      <c r="G59" s="118">
        <v>0</v>
      </c>
      <c r="H59" s="92">
        <v>36</v>
      </c>
    </row>
    <row r="60" spans="1:8" ht="25.5" x14ac:dyDescent="0.2">
      <c r="A60" s="66" t="s">
        <v>179</v>
      </c>
      <c r="B60" s="14" t="s">
        <v>60</v>
      </c>
      <c r="C60" s="14" t="s">
        <v>70</v>
      </c>
      <c r="D60" s="14" t="s">
        <v>184</v>
      </c>
      <c r="E60" s="14" t="s">
        <v>89</v>
      </c>
      <c r="F60" s="95">
        <f t="shared" ref="F60:H61" si="5">F61</f>
        <v>162</v>
      </c>
      <c r="G60" s="95">
        <f t="shared" si="5"/>
        <v>0</v>
      </c>
      <c r="H60" s="95">
        <f t="shared" si="5"/>
        <v>0</v>
      </c>
    </row>
    <row r="61" spans="1:8" ht="25.5" x14ac:dyDescent="0.2">
      <c r="A61" s="4" t="s">
        <v>31</v>
      </c>
      <c r="B61" s="6" t="s">
        <v>60</v>
      </c>
      <c r="C61" s="6" t="s">
        <v>70</v>
      </c>
      <c r="D61" s="6" t="s">
        <v>184</v>
      </c>
      <c r="E61" s="5">
        <v>200</v>
      </c>
      <c r="F61" s="92">
        <f t="shared" si="5"/>
        <v>162</v>
      </c>
      <c r="G61" s="92">
        <f t="shared" si="5"/>
        <v>0</v>
      </c>
      <c r="H61" s="92">
        <f t="shared" si="5"/>
        <v>0</v>
      </c>
    </row>
    <row r="62" spans="1:8" ht="25.5" x14ac:dyDescent="0.2">
      <c r="A62" s="4" t="s">
        <v>130</v>
      </c>
      <c r="B62" s="6" t="s">
        <v>60</v>
      </c>
      <c r="C62" s="6" t="s">
        <v>70</v>
      </c>
      <c r="D62" s="6" t="s">
        <v>184</v>
      </c>
      <c r="E62" s="5">
        <v>240</v>
      </c>
      <c r="F62" s="92">
        <v>162</v>
      </c>
      <c r="G62" s="92">
        <v>0</v>
      </c>
      <c r="H62" s="92">
        <v>0</v>
      </c>
    </row>
    <row r="63" spans="1:8" x14ac:dyDescent="0.2">
      <c r="A63" s="104" t="s">
        <v>294</v>
      </c>
      <c r="B63" s="14" t="s">
        <v>60</v>
      </c>
      <c r="C63" s="14" t="s">
        <v>70</v>
      </c>
      <c r="D63" s="32" t="s">
        <v>298</v>
      </c>
      <c r="E63" s="14" t="s">
        <v>89</v>
      </c>
      <c r="F63" s="92">
        <f t="shared" ref="F63:H64" si="6">F64</f>
        <v>0</v>
      </c>
      <c r="G63" s="92">
        <f t="shared" si="6"/>
        <v>7</v>
      </c>
      <c r="H63" s="92">
        <f t="shared" si="6"/>
        <v>6</v>
      </c>
    </row>
    <row r="64" spans="1:8" ht="25.5" x14ac:dyDescent="0.2">
      <c r="A64" s="4" t="s">
        <v>31</v>
      </c>
      <c r="B64" s="6" t="s">
        <v>60</v>
      </c>
      <c r="C64" s="6" t="s">
        <v>70</v>
      </c>
      <c r="D64" s="27" t="s">
        <v>298</v>
      </c>
      <c r="E64" s="5">
        <v>200</v>
      </c>
      <c r="F64" s="92">
        <f t="shared" si="6"/>
        <v>0</v>
      </c>
      <c r="G64" s="92">
        <f t="shared" si="6"/>
        <v>7</v>
      </c>
      <c r="H64" s="92">
        <f t="shared" si="6"/>
        <v>6</v>
      </c>
    </row>
    <row r="65" spans="1:8" ht="25.5" x14ac:dyDescent="0.2">
      <c r="A65" s="4" t="s">
        <v>130</v>
      </c>
      <c r="B65" s="6" t="s">
        <v>60</v>
      </c>
      <c r="C65" s="6" t="s">
        <v>70</v>
      </c>
      <c r="D65" s="27" t="s">
        <v>298</v>
      </c>
      <c r="E65" s="5">
        <v>240</v>
      </c>
      <c r="F65" s="92">
        <v>0</v>
      </c>
      <c r="G65" s="92">
        <v>7</v>
      </c>
      <c r="H65" s="92">
        <v>6</v>
      </c>
    </row>
    <row r="66" spans="1:8" ht="25.5" x14ac:dyDescent="0.2">
      <c r="A66" s="4" t="s">
        <v>162</v>
      </c>
      <c r="B66" s="6" t="s">
        <v>60</v>
      </c>
      <c r="C66" s="6" t="s">
        <v>70</v>
      </c>
      <c r="D66" s="6" t="s">
        <v>186</v>
      </c>
      <c r="E66" s="6" t="s">
        <v>89</v>
      </c>
      <c r="F66" s="92">
        <f t="shared" ref="F66:H67" si="7">F67</f>
        <v>22534</v>
      </c>
      <c r="G66" s="92">
        <f t="shared" si="7"/>
        <v>23515</v>
      </c>
      <c r="H66" s="92">
        <f t="shared" si="7"/>
        <v>24591</v>
      </c>
    </row>
    <row r="67" spans="1:8" ht="25.5" x14ac:dyDescent="0.2">
      <c r="A67" s="4" t="s">
        <v>267</v>
      </c>
      <c r="B67" s="6" t="s">
        <v>60</v>
      </c>
      <c r="C67" s="6" t="s">
        <v>70</v>
      </c>
      <c r="D67" s="6" t="s">
        <v>187</v>
      </c>
      <c r="E67" s="6" t="s">
        <v>89</v>
      </c>
      <c r="F67" s="92">
        <f t="shared" si="7"/>
        <v>22534</v>
      </c>
      <c r="G67" s="92">
        <f t="shared" si="7"/>
        <v>23515</v>
      </c>
      <c r="H67" s="92">
        <f t="shared" si="7"/>
        <v>24591</v>
      </c>
    </row>
    <row r="68" spans="1:8" ht="25.5" x14ac:dyDescent="0.2">
      <c r="A68" s="12" t="s">
        <v>115</v>
      </c>
      <c r="B68" s="14" t="s">
        <v>60</v>
      </c>
      <c r="C68" s="14" t="s">
        <v>70</v>
      </c>
      <c r="D68" s="32" t="s">
        <v>188</v>
      </c>
      <c r="E68" s="14" t="s">
        <v>89</v>
      </c>
      <c r="F68" s="148">
        <f>F69+F71+F73</f>
        <v>22534</v>
      </c>
      <c r="G68" s="148">
        <f>G69+G71+G73</f>
        <v>23515</v>
      </c>
      <c r="H68" s="148">
        <f>H69+H71+H73</f>
        <v>24591</v>
      </c>
    </row>
    <row r="69" spans="1:8" ht="51" x14ac:dyDescent="0.2">
      <c r="A69" s="4" t="s">
        <v>107</v>
      </c>
      <c r="B69" s="6" t="s">
        <v>60</v>
      </c>
      <c r="C69" s="6" t="s">
        <v>70</v>
      </c>
      <c r="D69" s="27" t="s">
        <v>188</v>
      </c>
      <c r="E69" s="6" t="s">
        <v>108</v>
      </c>
      <c r="F69" s="88">
        <f>F70</f>
        <v>19988</v>
      </c>
      <c r="G69" s="88">
        <f>G70</f>
        <v>20858</v>
      </c>
      <c r="H69" s="88">
        <f>H70</f>
        <v>21693</v>
      </c>
    </row>
    <row r="70" spans="1:8" ht="25.5" x14ac:dyDescent="0.2">
      <c r="A70" s="4" t="s">
        <v>129</v>
      </c>
      <c r="B70" s="6" t="s">
        <v>60</v>
      </c>
      <c r="C70" s="6" t="s">
        <v>70</v>
      </c>
      <c r="D70" s="27" t="s">
        <v>188</v>
      </c>
      <c r="E70" s="6" t="s">
        <v>128</v>
      </c>
      <c r="F70" s="149">
        <f>19047+941</f>
        <v>19988</v>
      </c>
      <c r="G70" s="149">
        <f>19880+978</f>
        <v>20858</v>
      </c>
      <c r="H70" s="149">
        <f>20676+1017</f>
        <v>21693</v>
      </c>
    </row>
    <row r="71" spans="1:8" ht="25.5" x14ac:dyDescent="0.2">
      <c r="A71" s="4" t="s">
        <v>31</v>
      </c>
      <c r="B71" s="14" t="s">
        <v>60</v>
      </c>
      <c r="C71" s="14" t="s">
        <v>70</v>
      </c>
      <c r="D71" s="27" t="s">
        <v>188</v>
      </c>
      <c r="E71" s="6" t="s">
        <v>104</v>
      </c>
      <c r="F71" s="88">
        <f>F72</f>
        <v>2519</v>
      </c>
      <c r="G71" s="88">
        <f>G72</f>
        <v>2629</v>
      </c>
      <c r="H71" s="88">
        <f>H72</f>
        <v>2870</v>
      </c>
    </row>
    <row r="72" spans="1:8" ht="25.5" x14ac:dyDescent="0.2">
      <c r="A72" s="4" t="s">
        <v>130</v>
      </c>
      <c r="B72" s="14" t="s">
        <v>60</v>
      </c>
      <c r="C72" s="14" t="s">
        <v>70</v>
      </c>
      <c r="D72" s="27" t="s">
        <v>188</v>
      </c>
      <c r="E72" s="6" t="s">
        <v>131</v>
      </c>
      <c r="F72" s="118">
        <f>2000+519</f>
        <v>2519</v>
      </c>
      <c r="G72" s="118">
        <f>2107+522</f>
        <v>2629</v>
      </c>
      <c r="H72" s="118">
        <f>2348+522</f>
        <v>2870</v>
      </c>
    </row>
    <row r="73" spans="1:8" x14ac:dyDescent="0.2">
      <c r="A73" s="38" t="s">
        <v>105</v>
      </c>
      <c r="B73" s="14" t="s">
        <v>60</v>
      </c>
      <c r="C73" s="14" t="s">
        <v>70</v>
      </c>
      <c r="D73" s="27" t="s">
        <v>188</v>
      </c>
      <c r="E73" s="5">
        <v>800</v>
      </c>
      <c r="F73" s="88">
        <f>F74</f>
        <v>27</v>
      </c>
      <c r="G73" s="88">
        <f>G74</f>
        <v>28</v>
      </c>
      <c r="H73" s="88">
        <f>H74</f>
        <v>28</v>
      </c>
    </row>
    <row r="74" spans="1:8" x14ac:dyDescent="0.2">
      <c r="A74" s="38" t="s">
        <v>133</v>
      </c>
      <c r="B74" s="14" t="s">
        <v>60</v>
      </c>
      <c r="C74" s="14" t="s">
        <v>70</v>
      </c>
      <c r="D74" s="27" t="s">
        <v>188</v>
      </c>
      <c r="E74" s="5">
        <v>850</v>
      </c>
      <c r="F74" s="88">
        <f>7+20</f>
        <v>27</v>
      </c>
      <c r="G74" s="88">
        <v>28</v>
      </c>
      <c r="H74" s="88">
        <v>28</v>
      </c>
    </row>
    <row r="75" spans="1:8" ht="25.5" x14ac:dyDescent="0.2">
      <c r="A75" s="12" t="s">
        <v>313</v>
      </c>
      <c r="B75" s="14" t="s">
        <v>60</v>
      </c>
      <c r="C75" s="14" t="s">
        <v>70</v>
      </c>
      <c r="D75" s="14" t="s">
        <v>246</v>
      </c>
      <c r="E75" s="14" t="s">
        <v>89</v>
      </c>
      <c r="F75" s="91">
        <f>F76</f>
        <v>4473</v>
      </c>
      <c r="G75" s="91">
        <f>G77</f>
        <v>4669</v>
      </c>
      <c r="H75" s="91">
        <f>H77</f>
        <v>4855</v>
      </c>
    </row>
    <row r="76" spans="1:8" ht="51" x14ac:dyDescent="0.2">
      <c r="A76" s="4" t="s">
        <v>107</v>
      </c>
      <c r="B76" s="6" t="s">
        <v>60</v>
      </c>
      <c r="C76" s="6" t="s">
        <v>70</v>
      </c>
      <c r="D76" s="6" t="s">
        <v>246</v>
      </c>
      <c r="E76" s="5">
        <v>100</v>
      </c>
      <c r="F76" s="88">
        <f>F77</f>
        <v>4473</v>
      </c>
      <c r="G76" s="88">
        <f>G77</f>
        <v>4669</v>
      </c>
      <c r="H76" s="88">
        <f>H77</f>
        <v>4855</v>
      </c>
    </row>
    <row r="77" spans="1:8" ht="25.5" x14ac:dyDescent="0.2">
      <c r="A77" s="4" t="s">
        <v>129</v>
      </c>
      <c r="B77" s="6" t="s">
        <v>60</v>
      </c>
      <c r="C77" s="6" t="s">
        <v>70</v>
      </c>
      <c r="D77" s="6" t="s">
        <v>246</v>
      </c>
      <c r="E77" s="5">
        <v>120</v>
      </c>
      <c r="F77" s="149">
        <v>4473</v>
      </c>
      <c r="G77" s="149">
        <v>4669</v>
      </c>
      <c r="H77" s="149">
        <v>4855</v>
      </c>
    </row>
    <row r="78" spans="1:8" s="17" customFormat="1" ht="13.5" x14ac:dyDescent="0.25">
      <c r="A78" s="59" t="s">
        <v>72</v>
      </c>
      <c r="B78" s="41" t="s">
        <v>60</v>
      </c>
      <c r="C78" s="41" t="s">
        <v>96</v>
      </c>
      <c r="D78" s="41" t="s">
        <v>193</v>
      </c>
      <c r="E78" s="11" t="s">
        <v>89</v>
      </c>
      <c r="F78" s="90">
        <f>F79+F84</f>
        <v>28143.894</v>
      </c>
      <c r="G78" s="90">
        <f t="shared" ref="G78:H78" si="8">G79+G84</f>
        <v>40300</v>
      </c>
      <c r="H78" s="90">
        <f t="shared" si="8"/>
        <v>40300</v>
      </c>
    </row>
    <row r="79" spans="1:8" s="78" customFormat="1" ht="64.5" x14ac:dyDescent="0.25">
      <c r="A79" s="127" t="s">
        <v>3</v>
      </c>
      <c r="B79" s="34" t="s">
        <v>60</v>
      </c>
      <c r="C79" s="34" t="s">
        <v>96</v>
      </c>
      <c r="D79" s="34" t="s">
        <v>251</v>
      </c>
      <c r="E79" s="3" t="s">
        <v>89</v>
      </c>
      <c r="F79" s="107">
        <f>F80</f>
        <v>6399.174</v>
      </c>
      <c r="G79" s="107">
        <f>G81</f>
        <v>6800</v>
      </c>
      <c r="H79" s="107">
        <f>H81</f>
        <v>6800</v>
      </c>
    </row>
    <row r="80" spans="1:8" s="78" customFormat="1" ht="54" x14ac:dyDescent="0.25">
      <c r="A80" s="134" t="s">
        <v>322</v>
      </c>
      <c r="B80" s="136" t="s">
        <v>60</v>
      </c>
      <c r="C80" s="136" t="s">
        <v>96</v>
      </c>
      <c r="D80" s="137" t="s">
        <v>323</v>
      </c>
      <c r="E80" s="136" t="s">
        <v>89</v>
      </c>
      <c r="F80" s="138">
        <f>F81</f>
        <v>6399.174</v>
      </c>
      <c r="G80" s="138">
        <f t="shared" ref="G80:H80" si="9">G81</f>
        <v>6800</v>
      </c>
      <c r="H80" s="138">
        <f t="shared" si="9"/>
        <v>6800</v>
      </c>
    </row>
    <row r="81" spans="1:8" s="78" customFormat="1" ht="13.5" x14ac:dyDescent="0.25">
      <c r="A81" s="152" t="s">
        <v>351</v>
      </c>
      <c r="B81" s="32" t="s">
        <v>60</v>
      </c>
      <c r="C81" s="32" t="s">
        <v>96</v>
      </c>
      <c r="D81" s="87" t="s">
        <v>324</v>
      </c>
      <c r="E81" s="14" t="s">
        <v>89</v>
      </c>
      <c r="F81" s="153">
        <f>F82</f>
        <v>6399.174</v>
      </c>
      <c r="G81" s="153">
        <f t="shared" ref="G81:H82" si="10">G82</f>
        <v>6800</v>
      </c>
      <c r="H81" s="153">
        <f t="shared" si="10"/>
        <v>6800</v>
      </c>
    </row>
    <row r="82" spans="1:8" x14ac:dyDescent="0.2">
      <c r="A82" s="38" t="s">
        <v>105</v>
      </c>
      <c r="B82" s="27" t="s">
        <v>60</v>
      </c>
      <c r="C82" s="27">
        <v>11</v>
      </c>
      <c r="D82" s="79" t="s">
        <v>324</v>
      </c>
      <c r="E82" s="27" t="s">
        <v>106</v>
      </c>
      <c r="F82" s="92">
        <f>F83</f>
        <v>6399.174</v>
      </c>
      <c r="G82" s="92">
        <f t="shared" si="10"/>
        <v>6800</v>
      </c>
      <c r="H82" s="92">
        <f t="shared" si="10"/>
        <v>6800</v>
      </c>
    </row>
    <row r="83" spans="1:8" x14ac:dyDescent="0.2">
      <c r="A83" s="38" t="s">
        <v>135</v>
      </c>
      <c r="B83" s="27" t="s">
        <v>60</v>
      </c>
      <c r="C83" s="27">
        <v>11</v>
      </c>
      <c r="D83" s="79" t="s">
        <v>324</v>
      </c>
      <c r="E83" s="27" t="s">
        <v>134</v>
      </c>
      <c r="F83" s="92">
        <f>6760-360.826</f>
        <v>6399.174</v>
      </c>
      <c r="G83" s="88">
        <v>6800</v>
      </c>
      <c r="H83" s="88">
        <v>6800</v>
      </c>
    </row>
    <row r="84" spans="1:8" ht="25.5" x14ac:dyDescent="0.2">
      <c r="A84" s="155" t="s">
        <v>162</v>
      </c>
      <c r="B84" s="156" t="s">
        <v>60</v>
      </c>
      <c r="C84" s="156" t="s">
        <v>96</v>
      </c>
      <c r="D84" s="156" t="s">
        <v>186</v>
      </c>
      <c r="E84" s="156" t="s">
        <v>89</v>
      </c>
      <c r="F84" s="94">
        <f>F85</f>
        <v>21744.720000000001</v>
      </c>
      <c r="G84" s="94">
        <f t="shared" ref="G84:H84" si="11">G85</f>
        <v>33500</v>
      </c>
      <c r="H84" s="94">
        <f t="shared" si="11"/>
        <v>33500</v>
      </c>
    </row>
    <row r="85" spans="1:8" ht="25.5" x14ac:dyDescent="0.2">
      <c r="A85" s="155" t="s">
        <v>267</v>
      </c>
      <c r="B85" s="156" t="s">
        <v>60</v>
      </c>
      <c r="C85" s="156">
        <v>11</v>
      </c>
      <c r="D85" s="156" t="s">
        <v>187</v>
      </c>
      <c r="E85" s="156" t="s">
        <v>89</v>
      </c>
      <c r="F85" s="94">
        <f>F86</f>
        <v>21744.720000000001</v>
      </c>
      <c r="G85" s="94">
        <f t="shared" ref="G85:H85" si="12">G86</f>
        <v>33500</v>
      </c>
      <c r="H85" s="94">
        <f t="shared" si="12"/>
        <v>33500</v>
      </c>
    </row>
    <row r="86" spans="1:8" s="15" customFormat="1" x14ac:dyDescent="0.2">
      <c r="A86" s="154" t="s">
        <v>351</v>
      </c>
      <c r="B86" s="142" t="s">
        <v>60</v>
      </c>
      <c r="C86" s="142">
        <v>11</v>
      </c>
      <c r="D86" s="142" t="s">
        <v>342</v>
      </c>
      <c r="E86" s="142" t="s">
        <v>89</v>
      </c>
      <c r="F86" s="95">
        <f>F87</f>
        <v>21744.720000000001</v>
      </c>
      <c r="G86" s="95">
        <f t="shared" ref="G86:H86" si="13">G87</f>
        <v>33500</v>
      </c>
      <c r="H86" s="95">
        <f t="shared" si="13"/>
        <v>33500</v>
      </c>
    </row>
    <row r="87" spans="1:8" x14ac:dyDescent="0.2">
      <c r="A87" s="150" t="s">
        <v>105</v>
      </c>
      <c r="B87" s="145" t="s">
        <v>60</v>
      </c>
      <c r="C87" s="145" t="s">
        <v>96</v>
      </c>
      <c r="D87" s="145" t="s">
        <v>342</v>
      </c>
      <c r="E87" s="145" t="s">
        <v>106</v>
      </c>
      <c r="F87" s="92">
        <f>F88</f>
        <v>21744.720000000001</v>
      </c>
      <c r="G87" s="92">
        <f t="shared" ref="G87:H87" si="14">G88</f>
        <v>33500</v>
      </c>
      <c r="H87" s="92">
        <f t="shared" si="14"/>
        <v>33500</v>
      </c>
    </row>
    <row r="88" spans="1:8" x14ac:dyDescent="0.2">
      <c r="A88" s="150" t="s">
        <v>135</v>
      </c>
      <c r="B88" s="145" t="s">
        <v>60</v>
      </c>
      <c r="C88" s="145">
        <v>11</v>
      </c>
      <c r="D88" s="145" t="s">
        <v>343</v>
      </c>
      <c r="E88" s="145" t="s">
        <v>134</v>
      </c>
      <c r="F88" s="92">
        <f>30775-9030.28</f>
        <v>21744.720000000001</v>
      </c>
      <c r="G88" s="88">
        <v>33500</v>
      </c>
      <c r="H88" s="88">
        <v>33500</v>
      </c>
    </row>
    <row r="89" spans="1:8" s="17" customFormat="1" ht="13.5" x14ac:dyDescent="0.25">
      <c r="A89" s="9" t="s">
        <v>73</v>
      </c>
      <c r="B89" s="11" t="s">
        <v>60</v>
      </c>
      <c r="C89" s="11">
        <v>13</v>
      </c>
      <c r="D89" s="11" t="s">
        <v>193</v>
      </c>
      <c r="E89" s="10" t="s">
        <v>91</v>
      </c>
      <c r="F89" s="90">
        <f>F90+F102+F133+F137+F141</f>
        <v>146252.304</v>
      </c>
      <c r="G89" s="90">
        <f>G90+G102+G133+G137+G141</f>
        <v>120472.102</v>
      </c>
      <c r="H89" s="90">
        <f>H90+H102+H133+H137+H141</f>
        <v>123304.447</v>
      </c>
    </row>
    <row r="90" spans="1:8" s="17" customFormat="1" ht="39" x14ac:dyDescent="0.25">
      <c r="A90" s="52" t="s">
        <v>411</v>
      </c>
      <c r="B90" s="3" t="s">
        <v>60</v>
      </c>
      <c r="C90" s="3" t="s">
        <v>95</v>
      </c>
      <c r="D90" s="3" t="s">
        <v>215</v>
      </c>
      <c r="E90" s="3" t="s">
        <v>89</v>
      </c>
      <c r="F90" s="94">
        <f>F91+F98</f>
        <v>8495.86</v>
      </c>
      <c r="G90" s="94">
        <f>G91+G98</f>
        <v>8415.9500000000007</v>
      </c>
      <c r="H90" s="94">
        <f>H91+H98</f>
        <v>8451.9500000000007</v>
      </c>
    </row>
    <row r="91" spans="1:8" s="17" customFormat="1" ht="67.5" x14ac:dyDescent="0.25">
      <c r="A91" s="50" t="s">
        <v>160</v>
      </c>
      <c r="B91" s="41" t="s">
        <v>60</v>
      </c>
      <c r="C91" s="41">
        <v>13</v>
      </c>
      <c r="D91" s="41" t="s">
        <v>252</v>
      </c>
      <c r="E91" s="41" t="s">
        <v>89</v>
      </c>
      <c r="F91" s="93">
        <f>F92+F95</f>
        <v>3978.86</v>
      </c>
      <c r="G91" s="93">
        <f>G92+G95</f>
        <v>3764.9500000000003</v>
      </c>
      <c r="H91" s="93">
        <f>H92+H95</f>
        <v>3614.9500000000003</v>
      </c>
    </row>
    <row r="92" spans="1:8" s="17" customFormat="1" ht="51.75" x14ac:dyDescent="0.25">
      <c r="A92" s="18" t="s">
        <v>268</v>
      </c>
      <c r="B92" s="32" t="s">
        <v>60</v>
      </c>
      <c r="C92" s="32">
        <v>13</v>
      </c>
      <c r="D92" s="14" t="s">
        <v>253</v>
      </c>
      <c r="E92" s="32" t="s">
        <v>89</v>
      </c>
      <c r="F92" s="95">
        <f t="shared" ref="F92:H93" si="15">F93</f>
        <v>3348.21</v>
      </c>
      <c r="G92" s="95">
        <f t="shared" si="15"/>
        <v>2954.3</v>
      </c>
      <c r="H92" s="95">
        <f t="shared" si="15"/>
        <v>2954.3</v>
      </c>
    </row>
    <row r="93" spans="1:8" s="17" customFormat="1" ht="26.25" x14ac:dyDescent="0.25">
      <c r="A93" s="4" t="s">
        <v>31</v>
      </c>
      <c r="B93" s="27" t="s">
        <v>60</v>
      </c>
      <c r="C93" s="27">
        <v>13</v>
      </c>
      <c r="D93" s="6" t="s">
        <v>253</v>
      </c>
      <c r="E93" s="27" t="s">
        <v>104</v>
      </c>
      <c r="F93" s="92">
        <f t="shared" si="15"/>
        <v>3348.21</v>
      </c>
      <c r="G93" s="118">
        <f t="shared" si="15"/>
        <v>2954.3</v>
      </c>
      <c r="H93" s="118">
        <f t="shared" si="15"/>
        <v>2954.3</v>
      </c>
    </row>
    <row r="94" spans="1:8" s="17" customFormat="1" ht="26.25" x14ac:dyDescent="0.25">
      <c r="A94" s="4" t="s">
        <v>130</v>
      </c>
      <c r="B94" s="27" t="s">
        <v>60</v>
      </c>
      <c r="C94" s="27">
        <v>13</v>
      </c>
      <c r="D94" s="6" t="s">
        <v>253</v>
      </c>
      <c r="E94" s="27" t="s">
        <v>131</v>
      </c>
      <c r="F94" s="88">
        <f>2954.3+393.91</f>
        <v>3348.21</v>
      </c>
      <c r="G94" s="118">
        <v>2954.3</v>
      </c>
      <c r="H94" s="118">
        <v>2954.3</v>
      </c>
    </row>
    <row r="95" spans="1:8" s="17" customFormat="1" ht="26.25" x14ac:dyDescent="0.25">
      <c r="A95" s="18" t="s">
        <v>161</v>
      </c>
      <c r="B95" s="32" t="s">
        <v>60</v>
      </c>
      <c r="C95" s="32">
        <v>13</v>
      </c>
      <c r="D95" s="32" t="s">
        <v>254</v>
      </c>
      <c r="E95" s="32" t="s">
        <v>89</v>
      </c>
      <c r="F95" s="95">
        <f t="shared" ref="F95:H96" si="16">F96</f>
        <v>630.65</v>
      </c>
      <c r="G95" s="95">
        <f t="shared" si="16"/>
        <v>810.65</v>
      </c>
      <c r="H95" s="95">
        <f t="shared" si="16"/>
        <v>660.65</v>
      </c>
    </row>
    <row r="96" spans="1:8" s="17" customFormat="1" ht="26.25" x14ac:dyDescent="0.25">
      <c r="A96" s="4" t="s">
        <v>31</v>
      </c>
      <c r="B96" s="27" t="s">
        <v>60</v>
      </c>
      <c r="C96" s="27">
        <v>13</v>
      </c>
      <c r="D96" s="27" t="s">
        <v>254</v>
      </c>
      <c r="E96" s="27" t="s">
        <v>104</v>
      </c>
      <c r="F96" s="92">
        <f t="shared" si="16"/>
        <v>630.65</v>
      </c>
      <c r="G96" s="92">
        <f t="shared" si="16"/>
        <v>810.65</v>
      </c>
      <c r="H96" s="92">
        <f t="shared" si="16"/>
        <v>660.65</v>
      </c>
    </row>
    <row r="97" spans="1:8" s="17" customFormat="1" ht="26.25" x14ac:dyDescent="0.25">
      <c r="A97" s="4" t="s">
        <v>130</v>
      </c>
      <c r="B97" s="27" t="s">
        <v>60</v>
      </c>
      <c r="C97" s="27">
        <v>13</v>
      </c>
      <c r="D97" s="27" t="s">
        <v>254</v>
      </c>
      <c r="E97" s="27" t="s">
        <v>131</v>
      </c>
      <c r="F97" s="92">
        <f>460.65+170</f>
        <v>630.65</v>
      </c>
      <c r="G97" s="92">
        <v>810.65</v>
      </c>
      <c r="H97" s="92">
        <v>660.65</v>
      </c>
    </row>
    <row r="98" spans="1:8" s="17" customFormat="1" ht="40.5" x14ac:dyDescent="0.25">
      <c r="A98" s="50" t="s">
        <v>314</v>
      </c>
      <c r="B98" s="41" t="s">
        <v>60</v>
      </c>
      <c r="C98" s="41">
        <v>13</v>
      </c>
      <c r="D98" s="41" t="s">
        <v>255</v>
      </c>
      <c r="E98" s="41" t="s">
        <v>89</v>
      </c>
      <c r="F98" s="93">
        <f>F99</f>
        <v>4517</v>
      </c>
      <c r="G98" s="93">
        <f t="shared" ref="G98:H100" si="17">G99</f>
        <v>4651</v>
      </c>
      <c r="H98" s="93">
        <f t="shared" si="17"/>
        <v>4837</v>
      </c>
    </row>
    <row r="99" spans="1:8" s="17" customFormat="1" ht="26.25" x14ac:dyDescent="0.25">
      <c r="A99" s="12" t="s">
        <v>115</v>
      </c>
      <c r="B99" s="32" t="s">
        <v>60</v>
      </c>
      <c r="C99" s="32">
        <v>13</v>
      </c>
      <c r="D99" s="32" t="s">
        <v>256</v>
      </c>
      <c r="E99" s="32" t="s">
        <v>89</v>
      </c>
      <c r="F99" s="95">
        <f>F100</f>
        <v>4517</v>
      </c>
      <c r="G99" s="95">
        <f t="shared" si="17"/>
        <v>4651</v>
      </c>
      <c r="H99" s="95">
        <f t="shared" si="17"/>
        <v>4837</v>
      </c>
    </row>
    <row r="100" spans="1:8" s="17" customFormat="1" ht="51.75" x14ac:dyDescent="0.25">
      <c r="A100" s="4" t="s">
        <v>107</v>
      </c>
      <c r="B100" s="27" t="s">
        <v>60</v>
      </c>
      <c r="C100" s="27">
        <v>13</v>
      </c>
      <c r="D100" s="27" t="s">
        <v>256</v>
      </c>
      <c r="E100" s="27" t="s">
        <v>108</v>
      </c>
      <c r="F100" s="92">
        <f>F101</f>
        <v>4517</v>
      </c>
      <c r="G100" s="92">
        <f t="shared" si="17"/>
        <v>4651</v>
      </c>
      <c r="H100" s="92">
        <f t="shared" si="17"/>
        <v>4837</v>
      </c>
    </row>
    <row r="101" spans="1:8" s="17" customFormat="1" ht="26.25" x14ac:dyDescent="0.25">
      <c r="A101" s="4" t="s">
        <v>129</v>
      </c>
      <c r="B101" s="27" t="s">
        <v>60</v>
      </c>
      <c r="C101" s="27">
        <v>13</v>
      </c>
      <c r="D101" s="27" t="s">
        <v>256</v>
      </c>
      <c r="E101" s="27" t="s">
        <v>128</v>
      </c>
      <c r="F101" s="149">
        <v>4517</v>
      </c>
      <c r="G101" s="149">
        <v>4651</v>
      </c>
      <c r="H101" s="149">
        <v>4837</v>
      </c>
    </row>
    <row r="102" spans="1:8" s="16" customFormat="1" ht="38.25" x14ac:dyDescent="0.2">
      <c r="A102" s="122" t="s">
        <v>412</v>
      </c>
      <c r="B102" s="3" t="s">
        <v>60</v>
      </c>
      <c r="C102" s="3">
        <v>13</v>
      </c>
      <c r="D102" s="75" t="s">
        <v>199</v>
      </c>
      <c r="E102" s="3" t="s">
        <v>89</v>
      </c>
      <c r="F102" s="89">
        <f>F103+F119+F129</f>
        <v>60201.894</v>
      </c>
      <c r="G102" s="89">
        <f t="shared" ref="G102:H102" si="18">G103+G119+G129</f>
        <v>45611.320999999996</v>
      </c>
      <c r="H102" s="89">
        <f t="shared" si="18"/>
        <v>46568.021000000001</v>
      </c>
    </row>
    <row r="103" spans="1:8" s="17" customFormat="1" ht="70.5" customHeight="1" x14ac:dyDescent="0.25">
      <c r="A103" s="59" t="s">
        <v>51</v>
      </c>
      <c r="B103" s="11" t="s">
        <v>60</v>
      </c>
      <c r="C103" s="11">
        <v>13</v>
      </c>
      <c r="D103" s="81" t="s">
        <v>257</v>
      </c>
      <c r="E103" s="11" t="s">
        <v>89</v>
      </c>
      <c r="F103" s="90">
        <f>F104+F107+F113+F116+F110</f>
        <v>31323.813999999998</v>
      </c>
      <c r="G103" s="90">
        <f t="shared" ref="G103:H103" si="19">G104+G107+G113+G116+G110</f>
        <v>16099.941000000001</v>
      </c>
      <c r="H103" s="90">
        <f t="shared" si="19"/>
        <v>15692.941000000001</v>
      </c>
    </row>
    <row r="104" spans="1:8" s="16" customFormat="1" ht="25.5" x14ac:dyDescent="0.2">
      <c r="A104" s="65" t="s">
        <v>111</v>
      </c>
      <c r="B104" s="14" t="s">
        <v>60</v>
      </c>
      <c r="C104" s="14">
        <v>13</v>
      </c>
      <c r="D104" s="70" t="s">
        <v>258</v>
      </c>
      <c r="E104" s="14" t="s">
        <v>89</v>
      </c>
      <c r="F104" s="91">
        <f t="shared" ref="F104:H105" si="20">F105</f>
        <v>2793</v>
      </c>
      <c r="G104" s="91">
        <f t="shared" si="20"/>
        <v>1133</v>
      </c>
      <c r="H104" s="114">
        <f t="shared" si="20"/>
        <v>726</v>
      </c>
    </row>
    <row r="105" spans="1:8" s="16" customFormat="1" ht="25.5" x14ac:dyDescent="0.2">
      <c r="A105" s="4" t="s">
        <v>31</v>
      </c>
      <c r="B105" s="6" t="s">
        <v>60</v>
      </c>
      <c r="C105" s="6">
        <v>13</v>
      </c>
      <c r="D105" s="71" t="s">
        <v>258</v>
      </c>
      <c r="E105" s="6" t="s">
        <v>104</v>
      </c>
      <c r="F105" s="88">
        <f t="shared" si="20"/>
        <v>2793</v>
      </c>
      <c r="G105" s="88">
        <f t="shared" si="20"/>
        <v>1133</v>
      </c>
      <c r="H105" s="118">
        <f t="shared" si="20"/>
        <v>726</v>
      </c>
    </row>
    <row r="106" spans="1:8" s="16" customFormat="1" ht="25.5" x14ac:dyDescent="0.2">
      <c r="A106" s="4" t="s">
        <v>130</v>
      </c>
      <c r="B106" s="6" t="s">
        <v>60</v>
      </c>
      <c r="C106" s="6">
        <v>13</v>
      </c>
      <c r="D106" s="71" t="s">
        <v>258</v>
      </c>
      <c r="E106" s="6" t="s">
        <v>131</v>
      </c>
      <c r="F106" s="118">
        <v>2793</v>
      </c>
      <c r="G106" s="118">
        <v>1133</v>
      </c>
      <c r="H106" s="118">
        <v>726</v>
      </c>
    </row>
    <row r="107" spans="1:8" s="17" customFormat="1" ht="26.25" x14ac:dyDescent="0.25">
      <c r="A107" s="29" t="s">
        <v>182</v>
      </c>
      <c r="B107" s="14" t="s">
        <v>60</v>
      </c>
      <c r="C107" s="14">
        <v>13</v>
      </c>
      <c r="D107" s="70" t="s">
        <v>259</v>
      </c>
      <c r="E107" s="14" t="s">
        <v>89</v>
      </c>
      <c r="F107" s="91">
        <f t="shared" ref="F107:H108" si="21">F108</f>
        <v>17336.940999999999</v>
      </c>
      <c r="G107" s="91">
        <f t="shared" si="21"/>
        <v>14336.941000000001</v>
      </c>
      <c r="H107" s="114">
        <f t="shared" si="21"/>
        <v>14336.941000000001</v>
      </c>
    </row>
    <row r="108" spans="1:8" s="16" customFormat="1" ht="25.5" x14ac:dyDescent="0.2">
      <c r="A108" s="4" t="s">
        <v>31</v>
      </c>
      <c r="B108" s="6" t="s">
        <v>60</v>
      </c>
      <c r="C108" s="6">
        <v>13</v>
      </c>
      <c r="D108" s="71" t="s">
        <v>259</v>
      </c>
      <c r="E108" s="6" t="s">
        <v>104</v>
      </c>
      <c r="F108" s="88">
        <f t="shared" si="21"/>
        <v>17336.940999999999</v>
      </c>
      <c r="G108" s="88">
        <f t="shared" si="21"/>
        <v>14336.941000000001</v>
      </c>
      <c r="H108" s="118">
        <f t="shared" si="21"/>
        <v>14336.941000000001</v>
      </c>
    </row>
    <row r="109" spans="1:8" s="16" customFormat="1" ht="25.5" x14ac:dyDescent="0.2">
      <c r="A109" s="4" t="s">
        <v>130</v>
      </c>
      <c r="B109" s="6" t="s">
        <v>60</v>
      </c>
      <c r="C109" s="6">
        <v>13</v>
      </c>
      <c r="D109" s="71" t="s">
        <v>259</v>
      </c>
      <c r="E109" s="6" t="s">
        <v>131</v>
      </c>
      <c r="F109" s="88">
        <f>14336.941+3000</f>
        <v>17336.940999999999</v>
      </c>
      <c r="G109" s="88">
        <v>14336.941000000001</v>
      </c>
      <c r="H109" s="118">
        <v>14336.941000000001</v>
      </c>
    </row>
    <row r="110" spans="1:8" s="16" customFormat="1" ht="38.25" x14ac:dyDescent="0.2">
      <c r="A110" s="65" t="s">
        <v>424</v>
      </c>
      <c r="B110" s="14" t="s">
        <v>60</v>
      </c>
      <c r="C110" s="14" t="s">
        <v>95</v>
      </c>
      <c r="D110" s="70" t="s">
        <v>425</v>
      </c>
      <c r="E110" s="14" t="s">
        <v>89</v>
      </c>
      <c r="F110" s="91">
        <f>F111</f>
        <v>10563.873</v>
      </c>
      <c r="G110" s="91">
        <v>0</v>
      </c>
      <c r="H110" s="114">
        <v>0</v>
      </c>
    </row>
    <row r="111" spans="1:8" s="16" customFormat="1" ht="25.5" x14ac:dyDescent="0.2">
      <c r="A111" s="4" t="s">
        <v>31</v>
      </c>
      <c r="B111" s="6" t="s">
        <v>60</v>
      </c>
      <c r="C111" s="6" t="s">
        <v>95</v>
      </c>
      <c r="D111" s="71" t="s">
        <v>425</v>
      </c>
      <c r="E111" s="6" t="s">
        <v>104</v>
      </c>
      <c r="F111" s="88">
        <f>F112</f>
        <v>10563.873</v>
      </c>
      <c r="G111" s="91">
        <v>0</v>
      </c>
      <c r="H111" s="114">
        <v>0</v>
      </c>
    </row>
    <row r="112" spans="1:8" s="16" customFormat="1" ht="25.5" x14ac:dyDescent="0.2">
      <c r="A112" s="4" t="s">
        <v>130</v>
      </c>
      <c r="B112" s="6" t="s">
        <v>60</v>
      </c>
      <c r="C112" s="6" t="s">
        <v>95</v>
      </c>
      <c r="D112" s="71" t="s">
        <v>425</v>
      </c>
      <c r="E112" s="6" t="s">
        <v>131</v>
      </c>
      <c r="F112" s="88">
        <v>10563.873</v>
      </c>
      <c r="G112" s="91">
        <v>0</v>
      </c>
      <c r="H112" s="114">
        <v>0</v>
      </c>
    </row>
    <row r="113" spans="1:8" s="16" customFormat="1" ht="36.75" customHeight="1" x14ac:dyDescent="0.2">
      <c r="A113" s="31" t="s">
        <v>46</v>
      </c>
      <c r="B113" s="32" t="s">
        <v>60</v>
      </c>
      <c r="C113" s="32">
        <v>13</v>
      </c>
      <c r="D113" s="86" t="s">
        <v>47</v>
      </c>
      <c r="E113" s="32" t="s">
        <v>89</v>
      </c>
      <c r="F113" s="95">
        <f t="shared" ref="F113:H114" si="22">F114</f>
        <v>420</v>
      </c>
      <c r="G113" s="95">
        <f t="shared" si="22"/>
        <v>420</v>
      </c>
      <c r="H113" s="95">
        <f t="shared" si="22"/>
        <v>420</v>
      </c>
    </row>
    <row r="114" spans="1:8" s="16" customFormat="1" ht="25.5" x14ac:dyDescent="0.2">
      <c r="A114" s="4" t="s">
        <v>31</v>
      </c>
      <c r="B114" s="27" t="s">
        <v>60</v>
      </c>
      <c r="C114" s="27">
        <v>13</v>
      </c>
      <c r="D114" s="57" t="s">
        <v>47</v>
      </c>
      <c r="E114" s="27" t="s">
        <v>104</v>
      </c>
      <c r="F114" s="92">
        <f t="shared" si="22"/>
        <v>420</v>
      </c>
      <c r="G114" s="92">
        <f t="shared" si="22"/>
        <v>420</v>
      </c>
      <c r="H114" s="92">
        <f t="shared" si="22"/>
        <v>420</v>
      </c>
    </row>
    <row r="115" spans="1:8" s="16" customFormat="1" ht="25.5" x14ac:dyDescent="0.2">
      <c r="A115" s="26" t="s">
        <v>130</v>
      </c>
      <c r="B115" s="27" t="s">
        <v>60</v>
      </c>
      <c r="C115" s="27">
        <v>13</v>
      </c>
      <c r="D115" s="57" t="s">
        <v>47</v>
      </c>
      <c r="E115" s="27" t="s">
        <v>131</v>
      </c>
      <c r="F115" s="92">
        <v>420</v>
      </c>
      <c r="G115" s="88">
        <v>420</v>
      </c>
      <c r="H115" s="88">
        <v>420</v>
      </c>
    </row>
    <row r="116" spans="1:8" s="16" customFormat="1" ht="51" x14ac:dyDescent="0.2">
      <c r="A116" s="31" t="s">
        <v>48</v>
      </c>
      <c r="B116" s="32" t="s">
        <v>60</v>
      </c>
      <c r="C116" s="32">
        <v>13</v>
      </c>
      <c r="D116" s="47" t="s">
        <v>49</v>
      </c>
      <c r="E116" s="32" t="s">
        <v>89</v>
      </c>
      <c r="F116" s="95">
        <f t="shared" ref="F116:H117" si="23">F117</f>
        <v>210</v>
      </c>
      <c r="G116" s="95">
        <f t="shared" si="23"/>
        <v>210</v>
      </c>
      <c r="H116" s="95">
        <f t="shared" si="23"/>
        <v>210</v>
      </c>
    </row>
    <row r="117" spans="1:8" s="16" customFormat="1" ht="25.5" x14ac:dyDescent="0.2">
      <c r="A117" s="4" t="s">
        <v>31</v>
      </c>
      <c r="B117" s="27" t="s">
        <v>60</v>
      </c>
      <c r="C117" s="27">
        <v>13</v>
      </c>
      <c r="D117" s="56" t="s">
        <v>49</v>
      </c>
      <c r="E117" s="27" t="s">
        <v>104</v>
      </c>
      <c r="F117" s="92">
        <f t="shared" si="23"/>
        <v>210</v>
      </c>
      <c r="G117" s="92">
        <f t="shared" si="23"/>
        <v>210</v>
      </c>
      <c r="H117" s="92">
        <f t="shared" si="23"/>
        <v>210</v>
      </c>
    </row>
    <row r="118" spans="1:8" s="16" customFormat="1" ht="25.5" x14ac:dyDescent="0.2">
      <c r="A118" s="26" t="s">
        <v>130</v>
      </c>
      <c r="B118" s="27" t="s">
        <v>60</v>
      </c>
      <c r="C118" s="27">
        <v>13</v>
      </c>
      <c r="D118" s="56" t="s">
        <v>49</v>
      </c>
      <c r="E118" s="27" t="s">
        <v>131</v>
      </c>
      <c r="F118" s="92">
        <v>210</v>
      </c>
      <c r="G118" s="88">
        <v>210</v>
      </c>
      <c r="H118" s="88">
        <v>210</v>
      </c>
    </row>
    <row r="119" spans="1:8" s="17" customFormat="1" ht="67.5" x14ac:dyDescent="0.25">
      <c r="A119" s="50" t="s">
        <v>16</v>
      </c>
      <c r="B119" s="11" t="s">
        <v>60</v>
      </c>
      <c r="C119" s="11">
        <v>13</v>
      </c>
      <c r="D119" s="81" t="s">
        <v>260</v>
      </c>
      <c r="E119" s="11" t="s">
        <v>89</v>
      </c>
      <c r="F119" s="90">
        <f>F120+F123+F126</f>
        <v>712.07999999999993</v>
      </c>
      <c r="G119" s="90">
        <f>G120+G123+G126</f>
        <v>509.38</v>
      </c>
      <c r="H119" s="90">
        <f>H120+H123+H126</f>
        <v>713.07999999999993</v>
      </c>
    </row>
    <row r="120" spans="1:8" s="17" customFormat="1" ht="13.5" x14ac:dyDescent="0.25">
      <c r="A120" s="66" t="s">
        <v>180</v>
      </c>
      <c r="B120" s="14" t="s">
        <v>60</v>
      </c>
      <c r="C120" s="14">
        <v>13</v>
      </c>
      <c r="D120" s="14" t="s">
        <v>183</v>
      </c>
      <c r="E120" s="14" t="s">
        <v>89</v>
      </c>
      <c r="F120" s="91">
        <f t="shared" ref="F120:H121" si="24">F121</f>
        <v>196</v>
      </c>
      <c r="G120" s="91">
        <f t="shared" si="24"/>
        <v>196</v>
      </c>
      <c r="H120" s="91">
        <f t="shared" si="24"/>
        <v>196</v>
      </c>
    </row>
    <row r="121" spans="1:8" s="17" customFormat="1" ht="26.25" x14ac:dyDescent="0.25">
      <c r="A121" s="4" t="s">
        <v>31</v>
      </c>
      <c r="B121" s="6" t="s">
        <v>60</v>
      </c>
      <c r="C121" s="6">
        <v>13</v>
      </c>
      <c r="D121" s="6" t="s">
        <v>183</v>
      </c>
      <c r="E121" s="5">
        <v>200</v>
      </c>
      <c r="F121" s="88">
        <f t="shared" si="24"/>
        <v>196</v>
      </c>
      <c r="G121" s="88">
        <f t="shared" si="24"/>
        <v>196</v>
      </c>
      <c r="H121" s="88">
        <f t="shared" si="24"/>
        <v>196</v>
      </c>
    </row>
    <row r="122" spans="1:8" s="17" customFormat="1" ht="26.25" x14ac:dyDescent="0.25">
      <c r="A122" s="4" t="s">
        <v>130</v>
      </c>
      <c r="B122" s="6" t="s">
        <v>60</v>
      </c>
      <c r="C122" s="6">
        <v>13</v>
      </c>
      <c r="D122" s="6" t="s">
        <v>183</v>
      </c>
      <c r="E122" s="5">
        <v>240</v>
      </c>
      <c r="F122" s="88">
        <v>196</v>
      </c>
      <c r="G122" s="118">
        <v>196</v>
      </c>
      <c r="H122" s="118">
        <v>196</v>
      </c>
    </row>
    <row r="123" spans="1:8" s="17" customFormat="1" ht="25.5" x14ac:dyDescent="0.25">
      <c r="A123" s="66" t="s">
        <v>179</v>
      </c>
      <c r="B123" s="14" t="s">
        <v>60</v>
      </c>
      <c r="C123" s="14">
        <v>13</v>
      </c>
      <c r="D123" s="14" t="s">
        <v>184</v>
      </c>
      <c r="E123" s="14" t="s">
        <v>89</v>
      </c>
      <c r="F123" s="91">
        <f>F124</f>
        <v>457.08</v>
      </c>
      <c r="G123" s="91">
        <f t="shared" ref="G123:H123" si="25">G124</f>
        <v>262.88</v>
      </c>
      <c r="H123" s="91">
        <f t="shared" si="25"/>
        <v>457.08</v>
      </c>
    </row>
    <row r="124" spans="1:8" s="17" customFormat="1" ht="26.25" x14ac:dyDescent="0.25">
      <c r="A124" s="4" t="s">
        <v>31</v>
      </c>
      <c r="B124" s="6" t="s">
        <v>60</v>
      </c>
      <c r="C124" s="6">
        <v>13</v>
      </c>
      <c r="D124" s="6" t="s">
        <v>184</v>
      </c>
      <c r="E124" s="5">
        <v>200</v>
      </c>
      <c r="F124" s="88">
        <v>457.08</v>
      </c>
      <c r="G124" s="88">
        <v>262.88</v>
      </c>
      <c r="H124" s="88">
        <v>457.08</v>
      </c>
    </row>
    <row r="125" spans="1:8" s="17" customFormat="1" ht="26.25" x14ac:dyDescent="0.25">
      <c r="A125" s="4" t="s">
        <v>130</v>
      </c>
      <c r="B125" s="6" t="s">
        <v>60</v>
      </c>
      <c r="C125" s="6">
        <v>13</v>
      </c>
      <c r="D125" s="6" t="s">
        <v>184</v>
      </c>
      <c r="E125" s="5">
        <v>240</v>
      </c>
      <c r="F125" s="88">
        <v>457.08</v>
      </c>
      <c r="G125" s="88">
        <v>262.88</v>
      </c>
      <c r="H125" s="88">
        <v>457.08</v>
      </c>
    </row>
    <row r="126" spans="1:8" s="17" customFormat="1" ht="13.5" x14ac:dyDescent="0.25">
      <c r="A126" s="106" t="s">
        <v>294</v>
      </c>
      <c r="B126" s="14" t="s">
        <v>60</v>
      </c>
      <c r="C126" s="14">
        <v>13</v>
      </c>
      <c r="D126" s="32" t="s">
        <v>298</v>
      </c>
      <c r="E126" s="14" t="s">
        <v>89</v>
      </c>
      <c r="F126" s="91">
        <f t="shared" ref="F126:H127" si="26">F127</f>
        <v>59</v>
      </c>
      <c r="G126" s="91">
        <f t="shared" si="26"/>
        <v>50.5</v>
      </c>
      <c r="H126" s="91">
        <f t="shared" si="26"/>
        <v>60</v>
      </c>
    </row>
    <row r="127" spans="1:8" s="17" customFormat="1" ht="26.25" x14ac:dyDescent="0.25">
      <c r="A127" s="4" t="s">
        <v>31</v>
      </c>
      <c r="B127" s="6" t="s">
        <v>60</v>
      </c>
      <c r="C127" s="6">
        <v>13</v>
      </c>
      <c r="D127" s="27" t="s">
        <v>298</v>
      </c>
      <c r="E127" s="5">
        <v>200</v>
      </c>
      <c r="F127" s="88">
        <f t="shared" si="26"/>
        <v>59</v>
      </c>
      <c r="G127" s="88">
        <f t="shared" si="26"/>
        <v>50.5</v>
      </c>
      <c r="H127" s="88">
        <f t="shared" si="26"/>
        <v>60</v>
      </c>
    </row>
    <row r="128" spans="1:8" s="17" customFormat="1" ht="26.25" x14ac:dyDescent="0.25">
      <c r="A128" s="4" t="s">
        <v>130</v>
      </c>
      <c r="B128" s="6" t="s">
        <v>60</v>
      </c>
      <c r="C128" s="6">
        <v>13</v>
      </c>
      <c r="D128" s="27" t="s">
        <v>298</v>
      </c>
      <c r="E128" s="5">
        <v>240</v>
      </c>
      <c r="F128" s="88">
        <v>59</v>
      </c>
      <c r="G128" s="88">
        <v>50.5</v>
      </c>
      <c r="H128" s="88">
        <v>60</v>
      </c>
    </row>
    <row r="129" spans="1:8" s="17" customFormat="1" ht="27.75" customHeight="1" x14ac:dyDescent="0.25">
      <c r="A129" s="126" t="s">
        <v>315</v>
      </c>
      <c r="B129" s="11" t="s">
        <v>60</v>
      </c>
      <c r="C129" s="11">
        <v>13</v>
      </c>
      <c r="D129" s="81" t="s">
        <v>261</v>
      </c>
      <c r="E129" s="11" t="s">
        <v>89</v>
      </c>
      <c r="F129" s="90">
        <f t="shared" ref="F129:H131" si="27">F130</f>
        <v>28166</v>
      </c>
      <c r="G129" s="93">
        <f t="shared" si="27"/>
        <v>29002</v>
      </c>
      <c r="H129" s="93">
        <f t="shared" si="27"/>
        <v>30162</v>
      </c>
    </row>
    <row r="130" spans="1:8" s="17" customFormat="1" ht="26.25" x14ac:dyDescent="0.25">
      <c r="A130" s="12" t="s">
        <v>115</v>
      </c>
      <c r="B130" s="32" t="s">
        <v>60</v>
      </c>
      <c r="C130" s="32">
        <v>13</v>
      </c>
      <c r="D130" s="32" t="s">
        <v>185</v>
      </c>
      <c r="E130" s="32" t="s">
        <v>89</v>
      </c>
      <c r="F130" s="91">
        <f t="shared" si="27"/>
        <v>28166</v>
      </c>
      <c r="G130" s="95">
        <f t="shared" si="27"/>
        <v>29002</v>
      </c>
      <c r="H130" s="95">
        <f t="shared" si="27"/>
        <v>30162</v>
      </c>
    </row>
    <row r="131" spans="1:8" s="17" customFormat="1" ht="51.75" x14ac:dyDescent="0.25">
      <c r="A131" s="4" t="s">
        <v>107</v>
      </c>
      <c r="B131" s="27" t="s">
        <v>60</v>
      </c>
      <c r="C131" s="27">
        <v>13</v>
      </c>
      <c r="D131" s="27" t="s">
        <v>185</v>
      </c>
      <c r="E131" s="27" t="s">
        <v>108</v>
      </c>
      <c r="F131" s="88">
        <f t="shared" si="27"/>
        <v>28166</v>
      </c>
      <c r="G131" s="92">
        <f t="shared" si="27"/>
        <v>29002</v>
      </c>
      <c r="H131" s="92">
        <f t="shared" si="27"/>
        <v>30162</v>
      </c>
    </row>
    <row r="132" spans="1:8" s="17" customFormat="1" ht="26.25" x14ac:dyDescent="0.25">
      <c r="A132" s="4" t="s">
        <v>129</v>
      </c>
      <c r="B132" s="27" t="s">
        <v>60</v>
      </c>
      <c r="C132" s="27">
        <v>13</v>
      </c>
      <c r="D132" s="27" t="s">
        <v>185</v>
      </c>
      <c r="E132" s="27" t="s">
        <v>128</v>
      </c>
      <c r="F132" s="149">
        <v>28166</v>
      </c>
      <c r="G132" s="149">
        <v>29002</v>
      </c>
      <c r="H132" s="149">
        <v>30162</v>
      </c>
    </row>
    <row r="133" spans="1:8" s="17" customFormat="1" ht="26.25" x14ac:dyDescent="0.25">
      <c r="A133" s="123" t="s">
        <v>22</v>
      </c>
      <c r="B133" s="34" t="s">
        <v>60</v>
      </c>
      <c r="C133" s="34">
        <v>13</v>
      </c>
      <c r="D133" s="85" t="s">
        <v>276</v>
      </c>
      <c r="E133" s="34" t="s">
        <v>89</v>
      </c>
      <c r="F133" s="94">
        <f t="shared" ref="F133:H135" si="28">F134</f>
        <v>56</v>
      </c>
      <c r="G133" s="94">
        <f t="shared" si="28"/>
        <v>56</v>
      </c>
      <c r="H133" s="94">
        <f t="shared" si="28"/>
        <v>56</v>
      </c>
    </row>
    <row r="134" spans="1:8" s="17" customFormat="1" ht="13.5" x14ac:dyDescent="0.25">
      <c r="A134" s="31" t="s">
        <v>275</v>
      </c>
      <c r="B134" s="32" t="s">
        <v>60</v>
      </c>
      <c r="C134" s="32">
        <v>13</v>
      </c>
      <c r="D134" s="86" t="s">
        <v>274</v>
      </c>
      <c r="E134" s="14" t="s">
        <v>89</v>
      </c>
      <c r="F134" s="91">
        <f t="shared" si="28"/>
        <v>56</v>
      </c>
      <c r="G134" s="91">
        <f t="shared" si="28"/>
        <v>56</v>
      </c>
      <c r="H134" s="91">
        <f t="shared" si="28"/>
        <v>56</v>
      </c>
    </row>
    <row r="135" spans="1:8" s="17" customFormat="1" ht="26.25" x14ac:dyDescent="0.25">
      <c r="A135" s="4" t="s">
        <v>31</v>
      </c>
      <c r="B135" s="27" t="s">
        <v>60</v>
      </c>
      <c r="C135" s="27">
        <v>13</v>
      </c>
      <c r="D135" s="57" t="s">
        <v>274</v>
      </c>
      <c r="E135" s="5">
        <v>200</v>
      </c>
      <c r="F135" s="92">
        <f t="shared" si="28"/>
        <v>56</v>
      </c>
      <c r="G135" s="92">
        <f t="shared" si="28"/>
        <v>56</v>
      </c>
      <c r="H135" s="88">
        <f t="shared" si="28"/>
        <v>56</v>
      </c>
    </row>
    <row r="136" spans="1:8" s="17" customFormat="1" ht="26.25" x14ac:dyDescent="0.25">
      <c r="A136" s="26" t="s">
        <v>130</v>
      </c>
      <c r="B136" s="27" t="s">
        <v>60</v>
      </c>
      <c r="C136" s="27">
        <v>13</v>
      </c>
      <c r="D136" s="57" t="s">
        <v>274</v>
      </c>
      <c r="E136" s="5">
        <v>240</v>
      </c>
      <c r="F136" s="92">
        <v>56</v>
      </c>
      <c r="G136" s="92">
        <v>56</v>
      </c>
      <c r="H136" s="88">
        <v>56</v>
      </c>
    </row>
    <row r="137" spans="1:8" s="17" customFormat="1" ht="39" customHeight="1" x14ac:dyDescent="0.25">
      <c r="A137" s="52" t="s">
        <v>316</v>
      </c>
      <c r="B137" s="34" t="s">
        <v>60</v>
      </c>
      <c r="C137" s="34" t="s">
        <v>95</v>
      </c>
      <c r="D137" s="34" t="s">
        <v>54</v>
      </c>
      <c r="E137" s="34" t="s">
        <v>89</v>
      </c>
      <c r="F137" s="94">
        <f>F138</f>
        <v>620</v>
      </c>
      <c r="G137" s="94">
        <f t="shared" ref="G137:H137" si="29">G138</f>
        <v>620</v>
      </c>
      <c r="H137" s="94">
        <f t="shared" si="29"/>
        <v>620</v>
      </c>
    </row>
    <row r="138" spans="1:8" s="17" customFormat="1" ht="26.25" x14ac:dyDescent="0.25">
      <c r="A138" s="160" t="s">
        <v>36</v>
      </c>
      <c r="B138" s="32" t="s">
        <v>60</v>
      </c>
      <c r="C138" s="32" t="s">
        <v>95</v>
      </c>
      <c r="D138" s="32" t="s">
        <v>37</v>
      </c>
      <c r="E138" s="32" t="s">
        <v>89</v>
      </c>
      <c r="F138" s="95">
        <f t="shared" ref="F138:H139" si="30">F139</f>
        <v>620</v>
      </c>
      <c r="G138" s="95">
        <f t="shared" si="30"/>
        <v>620</v>
      </c>
      <c r="H138" s="95">
        <f t="shared" si="30"/>
        <v>620</v>
      </c>
    </row>
    <row r="139" spans="1:8" s="17" customFormat="1" ht="26.25" x14ac:dyDescent="0.25">
      <c r="A139" s="26" t="s">
        <v>38</v>
      </c>
      <c r="B139" s="27" t="s">
        <v>60</v>
      </c>
      <c r="C139" s="27" t="s">
        <v>95</v>
      </c>
      <c r="D139" s="27" t="s">
        <v>37</v>
      </c>
      <c r="E139" s="27" t="s">
        <v>104</v>
      </c>
      <c r="F139" s="92">
        <f t="shared" si="30"/>
        <v>620</v>
      </c>
      <c r="G139" s="92">
        <f t="shared" si="30"/>
        <v>620</v>
      </c>
      <c r="H139" s="92">
        <f t="shared" si="30"/>
        <v>620</v>
      </c>
    </row>
    <row r="140" spans="1:8" s="17" customFormat="1" ht="26.25" x14ac:dyDescent="0.25">
      <c r="A140" s="26" t="s">
        <v>130</v>
      </c>
      <c r="B140" s="27" t="s">
        <v>60</v>
      </c>
      <c r="C140" s="27" t="s">
        <v>95</v>
      </c>
      <c r="D140" s="27" t="s">
        <v>37</v>
      </c>
      <c r="E140" s="28">
        <v>240</v>
      </c>
      <c r="F140" s="149">
        <v>620</v>
      </c>
      <c r="G140" s="149">
        <v>620</v>
      </c>
      <c r="H140" s="149">
        <v>620</v>
      </c>
    </row>
    <row r="141" spans="1:8" s="17" customFormat="1" ht="26.25" x14ac:dyDescent="0.25">
      <c r="A141" s="35" t="s">
        <v>162</v>
      </c>
      <c r="B141" s="3" t="s">
        <v>60</v>
      </c>
      <c r="C141" s="3" t="s">
        <v>95</v>
      </c>
      <c r="D141" s="3" t="s">
        <v>186</v>
      </c>
      <c r="E141" s="3" t="s">
        <v>89</v>
      </c>
      <c r="F141" s="89">
        <f>F142</f>
        <v>76878.549999999988</v>
      </c>
      <c r="G141" s="89">
        <f>G142</f>
        <v>65768.831000000006</v>
      </c>
      <c r="H141" s="89">
        <f>H142</f>
        <v>67608.475999999995</v>
      </c>
    </row>
    <row r="142" spans="1:8" s="17" customFormat="1" ht="26.25" x14ac:dyDescent="0.25">
      <c r="A142" s="4" t="s">
        <v>267</v>
      </c>
      <c r="B142" s="6" t="s">
        <v>60</v>
      </c>
      <c r="C142" s="6" t="s">
        <v>95</v>
      </c>
      <c r="D142" s="6" t="s">
        <v>187</v>
      </c>
      <c r="E142" s="6" t="s">
        <v>89</v>
      </c>
      <c r="F142" s="88">
        <f>F143+F151+F157+F164+F169+F174+F179+F189+F184+F148</f>
        <v>76878.549999999988</v>
      </c>
      <c r="G142" s="88">
        <f>G143+G151+G157+G164+G169+G174+G179+G189+G184+G148</f>
        <v>65768.831000000006</v>
      </c>
      <c r="H142" s="88">
        <f>H143+H151+H157+H164+H169+H174+H179+H189+H184+H148</f>
        <v>67608.475999999995</v>
      </c>
    </row>
    <row r="143" spans="1:8" ht="25.5" x14ac:dyDescent="0.2">
      <c r="A143" s="31" t="s">
        <v>115</v>
      </c>
      <c r="B143" s="14" t="s">
        <v>60</v>
      </c>
      <c r="C143" s="14">
        <v>13</v>
      </c>
      <c r="D143" s="14" t="s">
        <v>188</v>
      </c>
      <c r="E143" s="14" t="s">
        <v>89</v>
      </c>
      <c r="F143" s="91">
        <f>F144+F146</f>
        <v>24797</v>
      </c>
      <c r="G143" s="91">
        <f>G144+G146</f>
        <v>25273</v>
      </c>
      <c r="H143" s="91">
        <f>H144+H146</f>
        <v>26279</v>
      </c>
    </row>
    <row r="144" spans="1:8" ht="51" x14ac:dyDescent="0.2">
      <c r="A144" s="4" t="s">
        <v>107</v>
      </c>
      <c r="B144" s="6" t="s">
        <v>60</v>
      </c>
      <c r="C144" s="6" t="s">
        <v>95</v>
      </c>
      <c r="D144" s="6" t="s">
        <v>188</v>
      </c>
      <c r="E144" s="6" t="s">
        <v>108</v>
      </c>
      <c r="F144" s="88">
        <f>F145</f>
        <v>24427</v>
      </c>
      <c r="G144" s="88">
        <f>G145</f>
        <v>25153</v>
      </c>
      <c r="H144" s="88">
        <f>H145</f>
        <v>26159</v>
      </c>
    </row>
    <row r="145" spans="1:8" ht="25.5" x14ac:dyDescent="0.2">
      <c r="A145" s="4" t="s">
        <v>129</v>
      </c>
      <c r="B145" s="6" t="s">
        <v>60</v>
      </c>
      <c r="C145" s="6" t="s">
        <v>95</v>
      </c>
      <c r="D145" s="6" t="s">
        <v>188</v>
      </c>
      <c r="E145" s="6" t="s">
        <v>128</v>
      </c>
      <c r="F145" s="149">
        <v>24427</v>
      </c>
      <c r="G145" s="149">
        <v>25153</v>
      </c>
      <c r="H145" s="149">
        <v>26159</v>
      </c>
    </row>
    <row r="146" spans="1:8" ht="25.5" x14ac:dyDescent="0.2">
      <c r="A146" s="4" t="s">
        <v>31</v>
      </c>
      <c r="B146" s="6" t="s">
        <v>60</v>
      </c>
      <c r="C146" s="6" t="s">
        <v>95</v>
      </c>
      <c r="D146" s="6" t="s">
        <v>188</v>
      </c>
      <c r="E146" s="5">
        <v>200</v>
      </c>
      <c r="F146" s="92">
        <f>F147</f>
        <v>370</v>
      </c>
      <c r="G146" s="92">
        <f>G147</f>
        <v>120</v>
      </c>
      <c r="H146" s="92">
        <f>H147</f>
        <v>120</v>
      </c>
    </row>
    <row r="147" spans="1:8" ht="25.5" x14ac:dyDescent="0.2">
      <c r="A147" s="26" t="s">
        <v>130</v>
      </c>
      <c r="B147" s="6" t="s">
        <v>60</v>
      </c>
      <c r="C147" s="6" t="s">
        <v>95</v>
      </c>
      <c r="D147" s="6" t="s">
        <v>188</v>
      </c>
      <c r="E147" s="5">
        <v>240</v>
      </c>
      <c r="F147" s="92">
        <f>120+250</f>
        <v>370</v>
      </c>
      <c r="G147" s="118">
        <v>120</v>
      </c>
      <c r="H147" s="118">
        <v>120</v>
      </c>
    </row>
    <row r="148" spans="1:8" ht="25.5" x14ac:dyDescent="0.2">
      <c r="A148" s="31" t="s">
        <v>426</v>
      </c>
      <c r="B148" s="14" t="s">
        <v>60</v>
      </c>
      <c r="C148" s="14" t="s">
        <v>95</v>
      </c>
      <c r="D148" s="14" t="s">
        <v>343</v>
      </c>
      <c r="E148" s="14" t="s">
        <v>89</v>
      </c>
      <c r="F148" s="95">
        <f>F149</f>
        <v>2470</v>
      </c>
      <c r="G148" s="114">
        <v>0</v>
      </c>
      <c r="H148" s="114">
        <v>0</v>
      </c>
    </row>
    <row r="149" spans="1:8" ht="25.5" x14ac:dyDescent="0.2">
      <c r="A149" s="4" t="s">
        <v>31</v>
      </c>
      <c r="B149" s="6" t="s">
        <v>60</v>
      </c>
      <c r="C149" s="6" t="s">
        <v>95</v>
      </c>
      <c r="D149" s="6" t="s">
        <v>343</v>
      </c>
      <c r="E149" s="5">
        <v>200</v>
      </c>
      <c r="F149" s="92">
        <f>F150</f>
        <v>2470</v>
      </c>
      <c r="G149" s="114">
        <v>0</v>
      </c>
      <c r="H149" s="114">
        <v>0</v>
      </c>
    </row>
    <row r="150" spans="1:8" ht="25.5" x14ac:dyDescent="0.2">
      <c r="A150" s="26" t="s">
        <v>130</v>
      </c>
      <c r="B150" s="6" t="s">
        <v>60</v>
      </c>
      <c r="C150" s="6" t="s">
        <v>95</v>
      </c>
      <c r="D150" s="6" t="s">
        <v>343</v>
      </c>
      <c r="E150" s="5">
        <v>240</v>
      </c>
      <c r="F150" s="92">
        <f>595+1875</f>
        <v>2470</v>
      </c>
      <c r="G150" s="114">
        <v>0</v>
      </c>
      <c r="H150" s="114">
        <v>0</v>
      </c>
    </row>
    <row r="151" spans="1:8" s="15" customFormat="1" ht="25.5" x14ac:dyDescent="0.2">
      <c r="A151" s="12" t="s">
        <v>120</v>
      </c>
      <c r="B151" s="14" t="s">
        <v>60</v>
      </c>
      <c r="C151" s="14">
        <v>13</v>
      </c>
      <c r="D151" s="32" t="s">
        <v>189</v>
      </c>
      <c r="E151" s="14" t="s">
        <v>89</v>
      </c>
      <c r="F151" s="91">
        <f>F152+F154</f>
        <v>4500</v>
      </c>
      <c r="G151" s="91">
        <f t="shared" ref="G151:H151" si="31">G152+G154</f>
        <v>2000</v>
      </c>
      <c r="H151" s="91">
        <f t="shared" si="31"/>
        <v>2000</v>
      </c>
    </row>
    <row r="152" spans="1:8" s="15" customFormat="1" ht="25.5" x14ac:dyDescent="0.2">
      <c r="A152" s="4" t="s">
        <v>31</v>
      </c>
      <c r="B152" s="6" t="s">
        <v>60</v>
      </c>
      <c r="C152" s="6">
        <v>13</v>
      </c>
      <c r="D152" s="27" t="s">
        <v>189</v>
      </c>
      <c r="E152" s="6">
        <v>200</v>
      </c>
      <c r="F152" s="88">
        <f>F153</f>
        <v>1776.11</v>
      </c>
      <c r="G152" s="88">
        <f t="shared" ref="G152:H152" si="32">G153</f>
        <v>500</v>
      </c>
      <c r="H152" s="88">
        <f t="shared" si="32"/>
        <v>500</v>
      </c>
    </row>
    <row r="153" spans="1:8" s="15" customFormat="1" ht="25.5" x14ac:dyDescent="0.2">
      <c r="A153" s="4" t="s">
        <v>130</v>
      </c>
      <c r="B153" s="6" t="s">
        <v>60</v>
      </c>
      <c r="C153" s="6">
        <v>13</v>
      </c>
      <c r="D153" s="27" t="s">
        <v>189</v>
      </c>
      <c r="E153" s="6">
        <v>240</v>
      </c>
      <c r="F153" s="88">
        <v>1776.11</v>
      </c>
      <c r="G153" s="91">
        <v>500</v>
      </c>
      <c r="H153" s="91">
        <v>500</v>
      </c>
    </row>
    <row r="154" spans="1:8" x14ac:dyDescent="0.2">
      <c r="A154" s="38" t="s">
        <v>105</v>
      </c>
      <c r="B154" s="6" t="s">
        <v>60</v>
      </c>
      <c r="C154" s="6">
        <v>13</v>
      </c>
      <c r="D154" s="27" t="s">
        <v>189</v>
      </c>
      <c r="E154" s="6" t="s">
        <v>106</v>
      </c>
      <c r="F154" s="88">
        <f>F155+F156</f>
        <v>2723.89</v>
      </c>
      <c r="G154" s="88">
        <f t="shared" ref="G154:H154" si="33">G155+G156</f>
        <v>1500</v>
      </c>
      <c r="H154" s="88">
        <f t="shared" si="33"/>
        <v>1500</v>
      </c>
    </row>
    <row r="155" spans="1:8" x14ac:dyDescent="0.2">
      <c r="A155" s="39" t="s">
        <v>137</v>
      </c>
      <c r="B155" s="6" t="s">
        <v>60</v>
      </c>
      <c r="C155" s="6">
        <v>13</v>
      </c>
      <c r="D155" s="27" t="s">
        <v>189</v>
      </c>
      <c r="E155" s="6" t="s">
        <v>136</v>
      </c>
      <c r="F155" s="88">
        <f>1500+970</f>
        <v>2470</v>
      </c>
      <c r="G155" s="88">
        <v>700</v>
      </c>
      <c r="H155" s="88">
        <v>700</v>
      </c>
    </row>
    <row r="156" spans="1:8" x14ac:dyDescent="0.2">
      <c r="A156" s="38" t="s">
        <v>133</v>
      </c>
      <c r="B156" s="117" t="s">
        <v>60</v>
      </c>
      <c r="C156" s="117">
        <v>13</v>
      </c>
      <c r="D156" s="117" t="s">
        <v>189</v>
      </c>
      <c r="E156" s="116">
        <v>850</v>
      </c>
      <c r="F156" s="118">
        <f>723.89-470</f>
        <v>253.89</v>
      </c>
      <c r="G156" s="88">
        <v>800</v>
      </c>
      <c r="H156" s="88">
        <v>800</v>
      </c>
    </row>
    <row r="157" spans="1:8" s="15" customFormat="1" ht="38.25" x14ac:dyDescent="0.2">
      <c r="A157" s="76" t="s">
        <v>141</v>
      </c>
      <c r="B157" s="32" t="s">
        <v>60</v>
      </c>
      <c r="C157" s="32">
        <v>13</v>
      </c>
      <c r="D157" s="32" t="s">
        <v>190</v>
      </c>
      <c r="E157" s="32" t="s">
        <v>89</v>
      </c>
      <c r="F157" s="148">
        <f>F158+F160+F162</f>
        <v>26915</v>
      </c>
      <c r="G157" s="148">
        <f>G158+G160+G162</f>
        <v>20660</v>
      </c>
      <c r="H157" s="148">
        <f>H158+H160+H162</f>
        <v>21091</v>
      </c>
    </row>
    <row r="158" spans="1:8" ht="51" x14ac:dyDescent="0.2">
      <c r="A158" s="4" t="s">
        <v>107</v>
      </c>
      <c r="B158" s="27" t="s">
        <v>60</v>
      </c>
      <c r="C158" s="27">
        <v>13</v>
      </c>
      <c r="D158" s="27" t="s">
        <v>190</v>
      </c>
      <c r="E158" s="27" t="s">
        <v>108</v>
      </c>
      <c r="F158" s="149">
        <f>F159</f>
        <v>10854</v>
      </c>
      <c r="G158" s="149">
        <f>G159</f>
        <v>10776</v>
      </c>
      <c r="H158" s="149">
        <f>H159</f>
        <v>11207</v>
      </c>
    </row>
    <row r="159" spans="1:8" x14ac:dyDescent="0.2">
      <c r="A159" s="4" t="s">
        <v>126</v>
      </c>
      <c r="B159" s="27" t="s">
        <v>60</v>
      </c>
      <c r="C159" s="27">
        <v>13</v>
      </c>
      <c r="D159" s="27" t="s">
        <v>190</v>
      </c>
      <c r="E159" s="27" t="s">
        <v>127</v>
      </c>
      <c r="F159" s="149">
        <v>10854</v>
      </c>
      <c r="G159" s="149">
        <v>10776</v>
      </c>
      <c r="H159" s="149">
        <v>11207</v>
      </c>
    </row>
    <row r="160" spans="1:8" ht="25.5" x14ac:dyDescent="0.2">
      <c r="A160" s="4" t="s">
        <v>31</v>
      </c>
      <c r="B160" s="27" t="s">
        <v>60</v>
      </c>
      <c r="C160" s="27">
        <v>13</v>
      </c>
      <c r="D160" s="27" t="s">
        <v>190</v>
      </c>
      <c r="E160" s="27" t="s">
        <v>104</v>
      </c>
      <c r="F160" s="92">
        <f>F161</f>
        <v>15995</v>
      </c>
      <c r="G160" s="92">
        <f>G161</f>
        <v>9818</v>
      </c>
      <c r="H160" s="92">
        <f>H161</f>
        <v>9818</v>
      </c>
    </row>
    <row r="161" spans="1:12" ht="25.5" x14ac:dyDescent="0.2">
      <c r="A161" s="4" t="s">
        <v>130</v>
      </c>
      <c r="B161" s="27" t="s">
        <v>60</v>
      </c>
      <c r="C161" s="27">
        <v>13</v>
      </c>
      <c r="D161" s="27" t="s">
        <v>190</v>
      </c>
      <c r="E161" s="27" t="s">
        <v>131</v>
      </c>
      <c r="F161" s="92">
        <v>15995</v>
      </c>
      <c r="G161" s="88">
        <v>9818</v>
      </c>
      <c r="H161" s="88">
        <v>9818</v>
      </c>
    </row>
    <row r="162" spans="1:12" x14ac:dyDescent="0.2">
      <c r="A162" s="38" t="s">
        <v>105</v>
      </c>
      <c r="B162" s="27" t="s">
        <v>60</v>
      </c>
      <c r="C162" s="27">
        <v>13</v>
      </c>
      <c r="D162" s="27" t="s">
        <v>190</v>
      </c>
      <c r="E162" s="27" t="s">
        <v>106</v>
      </c>
      <c r="F162" s="92">
        <f>F163</f>
        <v>66</v>
      </c>
      <c r="G162" s="98">
        <f>G163</f>
        <v>66</v>
      </c>
      <c r="H162" s="98">
        <f>H163</f>
        <v>66</v>
      </c>
    </row>
    <row r="163" spans="1:12" x14ac:dyDescent="0.2">
      <c r="A163" s="38" t="s">
        <v>133</v>
      </c>
      <c r="B163" s="27" t="s">
        <v>60</v>
      </c>
      <c r="C163" s="27">
        <v>13</v>
      </c>
      <c r="D163" s="27" t="s">
        <v>190</v>
      </c>
      <c r="E163" s="27" t="s">
        <v>132</v>
      </c>
      <c r="F163" s="92">
        <v>66</v>
      </c>
      <c r="G163" s="88">
        <v>66</v>
      </c>
      <c r="H163" s="88">
        <v>66</v>
      </c>
    </row>
    <row r="164" spans="1:12" ht="38.25" x14ac:dyDescent="0.2">
      <c r="A164" s="111" t="s">
        <v>116</v>
      </c>
      <c r="B164" s="14" t="s">
        <v>60</v>
      </c>
      <c r="C164" s="14" t="s">
        <v>95</v>
      </c>
      <c r="D164" s="14" t="s">
        <v>191</v>
      </c>
      <c r="E164" s="14" t="s">
        <v>89</v>
      </c>
      <c r="F164" s="95">
        <f>F165+F167</f>
        <v>4309.7379999999994</v>
      </c>
      <c r="G164" s="95">
        <f t="shared" ref="G164:H164" si="34">G165+G167</f>
        <v>4309.7379999999994</v>
      </c>
      <c r="H164" s="95">
        <f t="shared" si="34"/>
        <v>4309.7379999999994</v>
      </c>
      <c r="J164" s="101"/>
      <c r="K164" s="101"/>
      <c r="L164" s="101"/>
    </row>
    <row r="165" spans="1:12" ht="51" x14ac:dyDescent="0.2">
      <c r="A165" s="4" t="s">
        <v>107</v>
      </c>
      <c r="B165" s="6" t="s">
        <v>60</v>
      </c>
      <c r="C165" s="6" t="s">
        <v>95</v>
      </c>
      <c r="D165" s="6" t="s">
        <v>191</v>
      </c>
      <c r="E165" s="6" t="s">
        <v>108</v>
      </c>
      <c r="F165" s="118">
        <f>F166</f>
        <v>3959.2</v>
      </c>
      <c r="G165" s="88">
        <f>G166</f>
        <v>4069.2</v>
      </c>
      <c r="H165" s="88">
        <f>H166</f>
        <v>4069.2</v>
      </c>
    </row>
    <row r="166" spans="1:12" ht="25.5" x14ac:dyDescent="0.2">
      <c r="A166" s="4" t="s">
        <v>129</v>
      </c>
      <c r="B166" s="6" t="s">
        <v>60</v>
      </c>
      <c r="C166" s="6" t="s">
        <v>95</v>
      </c>
      <c r="D166" s="6" t="s">
        <v>191</v>
      </c>
      <c r="E166" s="6" t="s">
        <v>128</v>
      </c>
      <c r="F166" s="118">
        <v>3959.2</v>
      </c>
      <c r="G166" s="88">
        <v>4069.2</v>
      </c>
      <c r="H166" s="88">
        <v>4069.2</v>
      </c>
    </row>
    <row r="167" spans="1:12" ht="25.5" x14ac:dyDescent="0.2">
      <c r="A167" s="4" t="s">
        <v>31</v>
      </c>
      <c r="B167" s="6" t="s">
        <v>60</v>
      </c>
      <c r="C167" s="6" t="s">
        <v>95</v>
      </c>
      <c r="D167" s="6" t="s">
        <v>191</v>
      </c>
      <c r="E167" s="6" t="s">
        <v>104</v>
      </c>
      <c r="F167" s="88">
        <f>F168</f>
        <v>350.53800000000001</v>
      </c>
      <c r="G167" s="88">
        <f>G168</f>
        <v>240.53800000000001</v>
      </c>
      <c r="H167" s="88">
        <f>H168</f>
        <v>240.53800000000001</v>
      </c>
    </row>
    <row r="168" spans="1:12" ht="25.5" x14ac:dyDescent="0.2">
      <c r="A168" s="4" t="s">
        <v>130</v>
      </c>
      <c r="B168" s="6" t="s">
        <v>60</v>
      </c>
      <c r="C168" s="6" t="s">
        <v>95</v>
      </c>
      <c r="D168" s="6" t="s">
        <v>191</v>
      </c>
      <c r="E168" s="6" t="s">
        <v>131</v>
      </c>
      <c r="F168" s="88">
        <v>350.53800000000001</v>
      </c>
      <c r="G168" s="88">
        <v>240.53800000000001</v>
      </c>
      <c r="H168" s="88">
        <v>240.53800000000001</v>
      </c>
    </row>
    <row r="169" spans="1:12" ht="39.75" customHeight="1" x14ac:dyDescent="0.2">
      <c r="A169" s="128" t="s">
        <v>309</v>
      </c>
      <c r="B169" s="14" t="s">
        <v>60</v>
      </c>
      <c r="C169" s="14" t="s">
        <v>95</v>
      </c>
      <c r="D169" s="14" t="s">
        <v>310</v>
      </c>
      <c r="E169" s="14" t="s">
        <v>89</v>
      </c>
      <c r="F169" s="95">
        <f>F170+F172</f>
        <v>738.31200000000001</v>
      </c>
      <c r="G169" s="95">
        <f>G170+G172</f>
        <v>770.57600000000002</v>
      </c>
      <c r="H169" s="95">
        <f>H170+H172</f>
        <v>801.399</v>
      </c>
    </row>
    <row r="170" spans="1:12" ht="51" x14ac:dyDescent="0.2">
      <c r="A170" s="4" t="s">
        <v>107</v>
      </c>
      <c r="B170" s="6" t="s">
        <v>60</v>
      </c>
      <c r="C170" s="6" t="s">
        <v>95</v>
      </c>
      <c r="D170" s="6" t="s">
        <v>310</v>
      </c>
      <c r="E170" s="6" t="s">
        <v>108</v>
      </c>
      <c r="F170" s="88">
        <f>F171</f>
        <v>718.31200000000001</v>
      </c>
      <c r="G170" s="88">
        <f>G171</f>
        <v>750.57600000000002</v>
      </c>
      <c r="H170" s="88">
        <f>H171</f>
        <v>738.80499999999995</v>
      </c>
    </row>
    <row r="171" spans="1:12" ht="25.5" x14ac:dyDescent="0.2">
      <c r="A171" s="4" t="s">
        <v>129</v>
      </c>
      <c r="B171" s="6" t="s">
        <v>60</v>
      </c>
      <c r="C171" s="6" t="s">
        <v>95</v>
      </c>
      <c r="D171" s="6" t="s">
        <v>310</v>
      </c>
      <c r="E171" s="6" t="s">
        <v>128</v>
      </c>
      <c r="F171" s="88">
        <v>718.31200000000001</v>
      </c>
      <c r="G171" s="88">
        <v>750.57600000000002</v>
      </c>
      <c r="H171" s="88">
        <v>738.80499999999995</v>
      </c>
    </row>
    <row r="172" spans="1:12" ht="25.5" x14ac:dyDescent="0.2">
      <c r="A172" s="4" t="s">
        <v>38</v>
      </c>
      <c r="B172" s="6" t="s">
        <v>60</v>
      </c>
      <c r="C172" s="6" t="s">
        <v>95</v>
      </c>
      <c r="D172" s="6" t="s">
        <v>310</v>
      </c>
      <c r="E172" s="6" t="s">
        <v>104</v>
      </c>
      <c r="F172" s="88">
        <f>F173</f>
        <v>20</v>
      </c>
      <c r="G172" s="88">
        <f>G173</f>
        <v>20</v>
      </c>
      <c r="H172" s="88">
        <f>H173</f>
        <v>62.594000000000001</v>
      </c>
    </row>
    <row r="173" spans="1:12" ht="25.5" x14ac:dyDescent="0.2">
      <c r="A173" s="4" t="s">
        <v>130</v>
      </c>
      <c r="B173" s="6" t="s">
        <v>60</v>
      </c>
      <c r="C173" s="6" t="s">
        <v>95</v>
      </c>
      <c r="D173" s="6" t="s">
        <v>310</v>
      </c>
      <c r="E173" s="6" t="s">
        <v>131</v>
      </c>
      <c r="F173" s="88">
        <v>20</v>
      </c>
      <c r="G173" s="88">
        <v>20</v>
      </c>
      <c r="H173" s="88">
        <v>62.594000000000001</v>
      </c>
    </row>
    <row r="174" spans="1:12" ht="51" customHeight="1" x14ac:dyDescent="0.2">
      <c r="A174" s="12" t="s">
        <v>29</v>
      </c>
      <c r="B174" s="32" t="s">
        <v>60</v>
      </c>
      <c r="C174" s="32">
        <v>13</v>
      </c>
      <c r="D174" s="32" t="s">
        <v>30</v>
      </c>
      <c r="E174" s="32" t="s">
        <v>89</v>
      </c>
      <c r="F174" s="95">
        <f>F175+F177</f>
        <v>2953.5410000000002</v>
      </c>
      <c r="G174" s="91">
        <f>G175+G177</f>
        <v>3082.0520000000001</v>
      </c>
      <c r="H174" s="91">
        <f>H175+H177</f>
        <v>3205.335</v>
      </c>
    </row>
    <row r="175" spans="1:12" ht="51" x14ac:dyDescent="0.2">
      <c r="A175" s="4" t="s">
        <v>107</v>
      </c>
      <c r="B175" s="27" t="s">
        <v>60</v>
      </c>
      <c r="C175" s="27">
        <v>13</v>
      </c>
      <c r="D175" s="32" t="s">
        <v>30</v>
      </c>
      <c r="E175" s="27" t="s">
        <v>108</v>
      </c>
      <c r="F175" s="92">
        <f>F176</f>
        <v>2953.5410000000002</v>
      </c>
      <c r="G175" s="88">
        <f>G176</f>
        <v>3082.0520000000001</v>
      </c>
      <c r="H175" s="88">
        <f>H176</f>
        <v>3205.335</v>
      </c>
    </row>
    <row r="176" spans="1:12" ht="25.5" x14ac:dyDescent="0.2">
      <c r="A176" s="4" t="s">
        <v>129</v>
      </c>
      <c r="B176" s="27" t="s">
        <v>60</v>
      </c>
      <c r="C176" s="27">
        <v>13</v>
      </c>
      <c r="D176" s="32" t="s">
        <v>30</v>
      </c>
      <c r="E176" s="27" t="s">
        <v>128</v>
      </c>
      <c r="F176" s="92">
        <v>2953.5410000000002</v>
      </c>
      <c r="G176" s="92">
        <v>3082.0520000000001</v>
      </c>
      <c r="H176" s="92">
        <v>3205.335</v>
      </c>
    </row>
    <row r="177" spans="1:12" ht="25.5" hidden="1" x14ac:dyDescent="0.2">
      <c r="A177" s="4" t="s">
        <v>31</v>
      </c>
      <c r="B177" s="27" t="s">
        <v>60</v>
      </c>
      <c r="C177" s="27">
        <v>13</v>
      </c>
      <c r="D177" s="27" t="s">
        <v>30</v>
      </c>
      <c r="E177" s="6" t="s">
        <v>104</v>
      </c>
      <c r="F177" s="88">
        <f>F178</f>
        <v>0</v>
      </c>
      <c r="G177" s="88">
        <f>G178</f>
        <v>0</v>
      </c>
      <c r="H177" s="88">
        <f>H178</f>
        <v>0</v>
      </c>
    </row>
    <row r="178" spans="1:12" ht="25.5" hidden="1" x14ac:dyDescent="0.2">
      <c r="A178" s="4" t="s">
        <v>130</v>
      </c>
      <c r="B178" s="27" t="s">
        <v>60</v>
      </c>
      <c r="C178" s="27">
        <v>13</v>
      </c>
      <c r="D178" s="27" t="s">
        <v>30</v>
      </c>
      <c r="E178" s="6" t="s">
        <v>131</v>
      </c>
      <c r="F178" s="88"/>
      <c r="G178" s="88"/>
      <c r="H178" s="88"/>
    </row>
    <row r="179" spans="1:12" ht="38.25" x14ac:dyDescent="0.2">
      <c r="A179" s="55" t="s">
        <v>92</v>
      </c>
      <c r="B179" s="32" t="s">
        <v>60</v>
      </c>
      <c r="C179" s="32">
        <v>13</v>
      </c>
      <c r="D179" s="32" t="s">
        <v>192</v>
      </c>
      <c r="E179" s="32" t="s">
        <v>89</v>
      </c>
      <c r="F179" s="95">
        <f>F180+F182</f>
        <v>1112.9280000000001</v>
      </c>
      <c r="G179" s="95">
        <f>G180+G182</f>
        <v>1158.722</v>
      </c>
      <c r="H179" s="95">
        <f>H180+H182</f>
        <v>1202.471</v>
      </c>
    </row>
    <row r="180" spans="1:12" ht="51" x14ac:dyDescent="0.2">
      <c r="A180" s="4" t="s">
        <v>107</v>
      </c>
      <c r="B180" s="27" t="s">
        <v>60</v>
      </c>
      <c r="C180" s="27">
        <v>13</v>
      </c>
      <c r="D180" s="27" t="s">
        <v>192</v>
      </c>
      <c r="E180" s="28">
        <v>100</v>
      </c>
      <c r="F180" s="88">
        <f>F181</f>
        <v>1112.9280000000001</v>
      </c>
      <c r="G180" s="88">
        <f>G181</f>
        <v>1158.722</v>
      </c>
      <c r="H180" s="88">
        <f>H181</f>
        <v>1202.471</v>
      </c>
    </row>
    <row r="181" spans="1:12" ht="25.5" x14ac:dyDescent="0.2">
      <c r="A181" s="4" t="s">
        <v>129</v>
      </c>
      <c r="B181" s="27" t="s">
        <v>60</v>
      </c>
      <c r="C181" s="27">
        <v>13</v>
      </c>
      <c r="D181" s="27" t="s">
        <v>192</v>
      </c>
      <c r="E181" s="28">
        <v>120</v>
      </c>
      <c r="F181" s="88">
        <v>1112.9280000000001</v>
      </c>
      <c r="G181" s="88">
        <v>1158.722</v>
      </c>
      <c r="H181" s="88">
        <v>1202.471</v>
      </c>
    </row>
    <row r="182" spans="1:12" ht="25.5" hidden="1" x14ac:dyDescent="0.2">
      <c r="A182" s="4" t="s">
        <v>31</v>
      </c>
      <c r="B182" s="27" t="s">
        <v>60</v>
      </c>
      <c r="C182" s="27">
        <v>13</v>
      </c>
      <c r="D182" s="27" t="s">
        <v>192</v>
      </c>
      <c r="E182" s="6" t="s">
        <v>104</v>
      </c>
      <c r="F182" s="88">
        <f>F183</f>
        <v>0</v>
      </c>
      <c r="G182" s="88">
        <f>G183</f>
        <v>0</v>
      </c>
      <c r="H182" s="88">
        <f>H183</f>
        <v>0</v>
      </c>
    </row>
    <row r="183" spans="1:12" ht="25.5" hidden="1" x14ac:dyDescent="0.2">
      <c r="A183" s="4" t="s">
        <v>130</v>
      </c>
      <c r="B183" s="27" t="s">
        <v>60</v>
      </c>
      <c r="C183" s="27">
        <v>13</v>
      </c>
      <c r="D183" s="27" t="s">
        <v>192</v>
      </c>
      <c r="E183" s="6" t="s">
        <v>131</v>
      </c>
      <c r="F183" s="88"/>
      <c r="G183" s="88"/>
      <c r="H183" s="88"/>
    </row>
    <row r="184" spans="1:12" ht="38.25" x14ac:dyDescent="0.2">
      <c r="A184" s="76" t="s">
        <v>21</v>
      </c>
      <c r="B184" s="32" t="s">
        <v>60</v>
      </c>
      <c r="C184" s="32">
        <v>13</v>
      </c>
      <c r="D184" s="32" t="s">
        <v>45</v>
      </c>
      <c r="E184" s="32" t="s">
        <v>89</v>
      </c>
      <c r="F184" s="95">
        <f>F185+F187</f>
        <v>5220.5790000000006</v>
      </c>
      <c r="G184" s="95">
        <f>G185+G187</f>
        <v>5434.9440000000004</v>
      </c>
      <c r="H184" s="95">
        <f>H185+H187</f>
        <v>5639.7339999999995</v>
      </c>
    </row>
    <row r="185" spans="1:12" ht="51" x14ac:dyDescent="0.2">
      <c r="A185" s="4" t="s">
        <v>107</v>
      </c>
      <c r="B185" s="27" t="s">
        <v>60</v>
      </c>
      <c r="C185" s="27">
        <v>13</v>
      </c>
      <c r="D185" s="6" t="s">
        <v>45</v>
      </c>
      <c r="E185" s="6" t="s">
        <v>108</v>
      </c>
      <c r="F185" s="92">
        <f>F186</f>
        <v>5135.6180000000004</v>
      </c>
      <c r="G185" s="92">
        <f>G186</f>
        <v>5306.3220000000001</v>
      </c>
      <c r="H185" s="92">
        <f>H186</f>
        <v>5257.2359999999999</v>
      </c>
    </row>
    <row r="186" spans="1:12" ht="25.5" x14ac:dyDescent="0.2">
      <c r="A186" s="26" t="s">
        <v>129</v>
      </c>
      <c r="B186" s="27" t="s">
        <v>60</v>
      </c>
      <c r="C186" s="27">
        <v>13</v>
      </c>
      <c r="D186" s="6" t="s">
        <v>45</v>
      </c>
      <c r="E186" s="6" t="s">
        <v>128</v>
      </c>
      <c r="F186" s="92">
        <v>5135.6180000000004</v>
      </c>
      <c r="G186" s="92">
        <v>5306.3220000000001</v>
      </c>
      <c r="H186" s="92">
        <v>5257.2359999999999</v>
      </c>
    </row>
    <row r="187" spans="1:12" ht="25.5" x14ac:dyDescent="0.2">
      <c r="A187" s="4" t="s">
        <v>31</v>
      </c>
      <c r="B187" s="27" t="s">
        <v>60</v>
      </c>
      <c r="C187" s="27">
        <v>13</v>
      </c>
      <c r="D187" s="6" t="s">
        <v>45</v>
      </c>
      <c r="E187" s="6" t="s">
        <v>104</v>
      </c>
      <c r="F187" s="92">
        <f>F188</f>
        <v>84.960999999999999</v>
      </c>
      <c r="G187" s="92">
        <f>G188</f>
        <v>128.62200000000001</v>
      </c>
      <c r="H187" s="92">
        <f>H188</f>
        <v>382.49799999999999</v>
      </c>
    </row>
    <row r="188" spans="1:12" ht="25.5" x14ac:dyDescent="0.2">
      <c r="A188" s="4" t="s">
        <v>130</v>
      </c>
      <c r="B188" s="27" t="s">
        <v>60</v>
      </c>
      <c r="C188" s="27">
        <v>13</v>
      </c>
      <c r="D188" s="6" t="s">
        <v>45</v>
      </c>
      <c r="E188" s="6" t="s">
        <v>131</v>
      </c>
      <c r="F188" s="92">
        <v>84.960999999999999</v>
      </c>
      <c r="G188" s="92">
        <v>128.62200000000001</v>
      </c>
      <c r="H188" s="92">
        <v>382.49799999999999</v>
      </c>
    </row>
    <row r="189" spans="1:12" ht="51.75" customHeight="1" x14ac:dyDescent="0.2">
      <c r="A189" s="111" t="s">
        <v>377</v>
      </c>
      <c r="B189" s="113" t="s">
        <v>60</v>
      </c>
      <c r="C189" s="113">
        <v>13</v>
      </c>
      <c r="D189" s="132" t="s">
        <v>373</v>
      </c>
      <c r="E189" s="113" t="s">
        <v>89</v>
      </c>
      <c r="F189" s="114">
        <f>F190+F192</f>
        <v>3861.4519999999998</v>
      </c>
      <c r="G189" s="91">
        <f>G190+G192</f>
        <v>3079.799</v>
      </c>
      <c r="H189" s="91">
        <f>H190+H192</f>
        <v>3079.799</v>
      </c>
      <c r="J189" s="101"/>
      <c r="K189" s="101"/>
      <c r="L189" s="101"/>
    </row>
    <row r="190" spans="1:12" ht="51" x14ac:dyDescent="0.2">
      <c r="A190" s="115" t="s">
        <v>107</v>
      </c>
      <c r="B190" s="117" t="s">
        <v>60</v>
      </c>
      <c r="C190" s="117">
        <v>13</v>
      </c>
      <c r="D190" s="129" t="s">
        <v>373</v>
      </c>
      <c r="E190" s="116">
        <v>100</v>
      </c>
      <c r="F190" s="118">
        <f>F191</f>
        <v>1492.87</v>
      </c>
      <c r="G190" s="88">
        <f>G191</f>
        <v>1507.6</v>
      </c>
      <c r="H190" s="88">
        <f>H191</f>
        <v>1519.3</v>
      </c>
      <c r="J190" s="101"/>
      <c r="K190" s="101"/>
      <c r="L190" s="101"/>
    </row>
    <row r="191" spans="1:12" ht="25.5" x14ac:dyDescent="0.2">
      <c r="A191" s="115" t="s">
        <v>129</v>
      </c>
      <c r="B191" s="117" t="s">
        <v>60</v>
      </c>
      <c r="C191" s="117">
        <v>13</v>
      </c>
      <c r="D191" s="129" t="s">
        <v>373</v>
      </c>
      <c r="E191" s="116">
        <v>120</v>
      </c>
      <c r="F191" s="118">
        <v>1492.87</v>
      </c>
      <c r="G191" s="92">
        <v>1507.6</v>
      </c>
      <c r="H191" s="92">
        <v>1519.3</v>
      </c>
    </row>
    <row r="192" spans="1:12" ht="25.5" x14ac:dyDescent="0.2">
      <c r="A192" s="115" t="s">
        <v>31</v>
      </c>
      <c r="B192" s="117" t="s">
        <v>60</v>
      </c>
      <c r="C192" s="117">
        <v>13</v>
      </c>
      <c r="D192" s="129" t="s">
        <v>373</v>
      </c>
      <c r="E192" s="117" t="s">
        <v>104</v>
      </c>
      <c r="F192" s="118">
        <f>F193</f>
        <v>2368.5819999999999</v>
      </c>
      <c r="G192" s="92">
        <f>G193</f>
        <v>1572.1990000000001</v>
      </c>
      <c r="H192" s="92">
        <f>H193</f>
        <v>1560.499</v>
      </c>
      <c r="J192" s="101"/>
    </row>
    <row r="193" spans="1:8" ht="25.5" x14ac:dyDescent="0.2">
      <c r="A193" s="115" t="s">
        <v>130</v>
      </c>
      <c r="B193" s="117" t="s">
        <v>60</v>
      </c>
      <c r="C193" s="117">
        <v>13</v>
      </c>
      <c r="D193" s="129" t="s">
        <v>373</v>
      </c>
      <c r="E193" s="117" t="s">
        <v>131</v>
      </c>
      <c r="F193" s="118">
        <f>2388.221-19.639</f>
        <v>2368.5819999999999</v>
      </c>
      <c r="G193" s="92">
        <v>1572.1990000000001</v>
      </c>
      <c r="H193" s="92">
        <v>1560.499</v>
      </c>
    </row>
    <row r="194" spans="1:8" s="16" customFormat="1" ht="25.5" x14ac:dyDescent="0.2">
      <c r="A194" s="49" t="s">
        <v>262</v>
      </c>
      <c r="B194" s="34" t="s">
        <v>66</v>
      </c>
      <c r="C194" s="34" t="s">
        <v>61</v>
      </c>
      <c r="D194" s="34" t="s">
        <v>178</v>
      </c>
      <c r="E194" s="34" t="s">
        <v>89</v>
      </c>
      <c r="F194" s="94">
        <f>F195</f>
        <v>13943.292000000001</v>
      </c>
      <c r="G194" s="94">
        <f t="shared" ref="G194:H194" si="35">G195</f>
        <v>13943</v>
      </c>
      <c r="H194" s="94">
        <f t="shared" si="35"/>
        <v>14442</v>
      </c>
    </row>
    <row r="195" spans="1:8" s="15" customFormat="1" ht="40.5" x14ac:dyDescent="0.25">
      <c r="A195" s="59" t="s">
        <v>32</v>
      </c>
      <c r="B195" s="41" t="s">
        <v>66</v>
      </c>
      <c r="C195" s="41" t="s">
        <v>299</v>
      </c>
      <c r="D195" s="41" t="s">
        <v>178</v>
      </c>
      <c r="E195" s="41" t="s">
        <v>89</v>
      </c>
      <c r="F195" s="93">
        <f>F196</f>
        <v>13943.292000000001</v>
      </c>
      <c r="G195" s="93">
        <f t="shared" ref="G195:H195" si="36">G196</f>
        <v>13943</v>
      </c>
      <c r="H195" s="93">
        <f t="shared" si="36"/>
        <v>14442</v>
      </c>
    </row>
    <row r="196" spans="1:8" s="16" customFormat="1" ht="63.75" x14ac:dyDescent="0.2">
      <c r="A196" s="80" t="s">
        <v>3</v>
      </c>
      <c r="B196" s="34" t="s">
        <v>66</v>
      </c>
      <c r="C196" s="34" t="s">
        <v>299</v>
      </c>
      <c r="D196" s="34" t="s">
        <v>251</v>
      </c>
      <c r="E196" s="34" t="s">
        <v>89</v>
      </c>
      <c r="F196" s="94">
        <f>F197+F201+F205+F212</f>
        <v>13943.292000000001</v>
      </c>
      <c r="G196" s="94">
        <f>G197+G201+G205+G212</f>
        <v>13943</v>
      </c>
      <c r="H196" s="94">
        <f>H197+H201+H205+H212</f>
        <v>14442</v>
      </c>
    </row>
    <row r="197" spans="1:8" s="15" customFormat="1" ht="54" x14ac:dyDescent="0.25">
      <c r="A197" s="139" t="s">
        <v>325</v>
      </c>
      <c r="B197" s="136" t="s">
        <v>66</v>
      </c>
      <c r="C197" s="136" t="s">
        <v>299</v>
      </c>
      <c r="D197" s="136" t="s">
        <v>326</v>
      </c>
      <c r="E197" s="136" t="s">
        <v>89</v>
      </c>
      <c r="F197" s="93">
        <f t="shared" ref="F197:H199" si="37">F198</f>
        <v>370</v>
      </c>
      <c r="G197" s="93">
        <f t="shared" si="37"/>
        <v>450</v>
      </c>
      <c r="H197" s="93">
        <f t="shared" si="37"/>
        <v>450</v>
      </c>
    </row>
    <row r="198" spans="1:8" ht="25.5" x14ac:dyDescent="0.2">
      <c r="A198" s="140" t="s">
        <v>263</v>
      </c>
      <c r="B198" s="142" t="s">
        <v>66</v>
      </c>
      <c r="C198" s="142" t="s">
        <v>299</v>
      </c>
      <c r="D198" s="142" t="s">
        <v>327</v>
      </c>
      <c r="E198" s="142" t="s">
        <v>89</v>
      </c>
      <c r="F198" s="95">
        <f t="shared" si="37"/>
        <v>370</v>
      </c>
      <c r="G198" s="95">
        <f t="shared" si="37"/>
        <v>450</v>
      </c>
      <c r="H198" s="95">
        <f t="shared" si="37"/>
        <v>450</v>
      </c>
    </row>
    <row r="199" spans="1:8" ht="25.5" x14ac:dyDescent="0.2">
      <c r="A199" s="143" t="s">
        <v>31</v>
      </c>
      <c r="B199" s="145" t="s">
        <v>66</v>
      </c>
      <c r="C199" s="145" t="s">
        <v>299</v>
      </c>
      <c r="D199" s="145" t="s">
        <v>327</v>
      </c>
      <c r="E199" s="145" t="s">
        <v>104</v>
      </c>
      <c r="F199" s="92">
        <f>F200</f>
        <v>370</v>
      </c>
      <c r="G199" s="92">
        <f t="shared" si="37"/>
        <v>450</v>
      </c>
      <c r="H199" s="92">
        <f t="shared" si="37"/>
        <v>450</v>
      </c>
    </row>
    <row r="200" spans="1:8" ht="25.5" x14ac:dyDescent="0.2">
      <c r="A200" s="143" t="s">
        <v>130</v>
      </c>
      <c r="B200" s="145" t="s">
        <v>66</v>
      </c>
      <c r="C200" s="145" t="s">
        <v>299</v>
      </c>
      <c r="D200" s="145" t="s">
        <v>327</v>
      </c>
      <c r="E200" s="145" t="s">
        <v>131</v>
      </c>
      <c r="F200" s="92">
        <f>450-80</f>
        <v>370</v>
      </c>
      <c r="G200" s="92">
        <v>450</v>
      </c>
      <c r="H200" s="92">
        <v>450</v>
      </c>
    </row>
    <row r="201" spans="1:8" ht="13.5" x14ac:dyDescent="0.25">
      <c r="A201" s="134" t="s">
        <v>328</v>
      </c>
      <c r="B201" s="136" t="s">
        <v>66</v>
      </c>
      <c r="C201" s="136" t="s">
        <v>299</v>
      </c>
      <c r="D201" s="136" t="s">
        <v>329</v>
      </c>
      <c r="E201" s="136" t="s">
        <v>89</v>
      </c>
      <c r="F201" s="93">
        <f>F202</f>
        <v>1040</v>
      </c>
      <c r="G201" s="93">
        <f t="shared" ref="G201:H202" si="38">G202</f>
        <v>960</v>
      </c>
      <c r="H201" s="93">
        <f t="shared" si="38"/>
        <v>960</v>
      </c>
    </row>
    <row r="202" spans="1:8" ht="20.25" customHeight="1" x14ac:dyDescent="0.2">
      <c r="A202" s="146" t="s">
        <v>330</v>
      </c>
      <c r="B202" s="142" t="s">
        <v>66</v>
      </c>
      <c r="C202" s="142" t="s">
        <v>299</v>
      </c>
      <c r="D202" s="142" t="s">
        <v>331</v>
      </c>
      <c r="E202" s="142" t="s">
        <v>89</v>
      </c>
      <c r="F202" s="95">
        <f>F203</f>
        <v>1040</v>
      </c>
      <c r="G202" s="95">
        <f t="shared" si="38"/>
        <v>960</v>
      </c>
      <c r="H202" s="95">
        <f t="shared" si="38"/>
        <v>960</v>
      </c>
    </row>
    <row r="203" spans="1:8" s="15" customFormat="1" ht="25.5" x14ac:dyDescent="0.2">
      <c r="A203" s="143" t="s">
        <v>31</v>
      </c>
      <c r="B203" s="145" t="s">
        <v>66</v>
      </c>
      <c r="C203" s="145" t="s">
        <v>299</v>
      </c>
      <c r="D203" s="145" t="s">
        <v>331</v>
      </c>
      <c r="E203" s="145" t="s">
        <v>104</v>
      </c>
      <c r="F203" s="92">
        <f>F204</f>
        <v>1040</v>
      </c>
      <c r="G203" s="92">
        <f t="shared" ref="G203:H203" si="39">G204</f>
        <v>960</v>
      </c>
      <c r="H203" s="92">
        <f t="shared" si="39"/>
        <v>960</v>
      </c>
    </row>
    <row r="204" spans="1:8" ht="25.5" x14ac:dyDescent="0.2">
      <c r="A204" s="143" t="s">
        <v>130</v>
      </c>
      <c r="B204" s="145" t="s">
        <v>66</v>
      </c>
      <c r="C204" s="145" t="s">
        <v>299</v>
      </c>
      <c r="D204" s="145" t="s">
        <v>331</v>
      </c>
      <c r="E204" s="145" t="s">
        <v>131</v>
      </c>
      <c r="F204" s="92">
        <f>960+80</f>
        <v>1040</v>
      </c>
      <c r="G204" s="88">
        <v>960</v>
      </c>
      <c r="H204" s="88">
        <v>960</v>
      </c>
    </row>
    <row r="205" spans="1:8" ht="54" x14ac:dyDescent="0.25">
      <c r="A205" s="134" t="s">
        <v>322</v>
      </c>
      <c r="B205" s="136" t="s">
        <v>66</v>
      </c>
      <c r="C205" s="136" t="s">
        <v>299</v>
      </c>
      <c r="D205" s="136" t="s">
        <v>323</v>
      </c>
      <c r="E205" s="136" t="s">
        <v>89</v>
      </c>
      <c r="F205" s="93">
        <f>F209+F206</f>
        <v>430.82600000000002</v>
      </c>
      <c r="G205" s="93">
        <f t="shared" ref="G205:H205" si="40">G209+G206</f>
        <v>70</v>
      </c>
      <c r="H205" s="93">
        <f t="shared" si="40"/>
        <v>70</v>
      </c>
    </row>
    <row r="206" spans="1:8" ht="24" x14ac:dyDescent="0.2">
      <c r="A206" s="191" t="s">
        <v>426</v>
      </c>
      <c r="B206" s="142" t="s">
        <v>66</v>
      </c>
      <c r="C206" s="142" t="s">
        <v>299</v>
      </c>
      <c r="D206" s="142" t="s">
        <v>324</v>
      </c>
      <c r="E206" s="142" t="s">
        <v>89</v>
      </c>
      <c r="F206" s="95">
        <f>F207</f>
        <v>360.82600000000002</v>
      </c>
      <c r="G206" s="95">
        <f t="shared" ref="G206:H207" si="41">G207</f>
        <v>0</v>
      </c>
      <c r="H206" s="95">
        <f t="shared" si="41"/>
        <v>0</v>
      </c>
    </row>
    <row r="207" spans="1:8" ht="24" x14ac:dyDescent="0.2">
      <c r="A207" s="192" t="s">
        <v>31</v>
      </c>
      <c r="B207" s="145" t="s">
        <v>66</v>
      </c>
      <c r="C207" s="145" t="s">
        <v>299</v>
      </c>
      <c r="D207" s="145" t="s">
        <v>324</v>
      </c>
      <c r="E207" s="145" t="s">
        <v>104</v>
      </c>
      <c r="F207" s="92">
        <f>F208</f>
        <v>360.82600000000002</v>
      </c>
      <c r="G207" s="92">
        <f t="shared" si="41"/>
        <v>0</v>
      </c>
      <c r="H207" s="92">
        <f t="shared" si="41"/>
        <v>0</v>
      </c>
    </row>
    <row r="208" spans="1:8" ht="24" x14ac:dyDescent="0.2">
      <c r="A208" s="192" t="s">
        <v>130</v>
      </c>
      <c r="B208" s="145" t="s">
        <v>66</v>
      </c>
      <c r="C208" s="145" t="s">
        <v>299</v>
      </c>
      <c r="D208" s="145" t="s">
        <v>324</v>
      </c>
      <c r="E208" s="145" t="s">
        <v>131</v>
      </c>
      <c r="F208" s="92">
        <v>360.82600000000002</v>
      </c>
      <c r="G208" s="92">
        <v>0</v>
      </c>
      <c r="H208" s="92">
        <v>0</v>
      </c>
    </row>
    <row r="209" spans="1:8" ht="51" x14ac:dyDescent="0.2">
      <c r="A209" s="147" t="s">
        <v>332</v>
      </c>
      <c r="B209" s="142" t="s">
        <v>66</v>
      </c>
      <c r="C209" s="142" t="s">
        <v>299</v>
      </c>
      <c r="D209" s="142" t="s">
        <v>333</v>
      </c>
      <c r="E209" s="142" t="s">
        <v>89</v>
      </c>
      <c r="F209" s="95">
        <f>F210</f>
        <v>70</v>
      </c>
      <c r="G209" s="95">
        <f t="shared" ref="G209:H210" si="42">G210</f>
        <v>70</v>
      </c>
      <c r="H209" s="95">
        <f t="shared" si="42"/>
        <v>70</v>
      </c>
    </row>
    <row r="210" spans="1:8" ht="25.5" x14ac:dyDescent="0.2">
      <c r="A210" s="143" t="s">
        <v>31</v>
      </c>
      <c r="B210" s="145" t="s">
        <v>66</v>
      </c>
      <c r="C210" s="145" t="s">
        <v>299</v>
      </c>
      <c r="D210" s="145" t="s">
        <v>333</v>
      </c>
      <c r="E210" s="145" t="s">
        <v>104</v>
      </c>
      <c r="F210" s="92">
        <f>F211</f>
        <v>70</v>
      </c>
      <c r="G210" s="92">
        <f t="shared" si="42"/>
        <v>70</v>
      </c>
      <c r="H210" s="92">
        <f t="shared" si="42"/>
        <v>70</v>
      </c>
    </row>
    <row r="211" spans="1:8" ht="25.5" x14ac:dyDescent="0.2">
      <c r="A211" s="143" t="s">
        <v>130</v>
      </c>
      <c r="B211" s="145" t="s">
        <v>66</v>
      </c>
      <c r="C211" s="145" t="s">
        <v>299</v>
      </c>
      <c r="D211" s="145" t="s">
        <v>333</v>
      </c>
      <c r="E211" s="145" t="s">
        <v>131</v>
      </c>
      <c r="F211" s="92">
        <v>70</v>
      </c>
      <c r="G211" s="88">
        <v>70</v>
      </c>
      <c r="H211" s="88">
        <v>70</v>
      </c>
    </row>
    <row r="212" spans="1:8" s="16" customFormat="1" ht="81" x14ac:dyDescent="0.25">
      <c r="A212" s="134" t="s">
        <v>334</v>
      </c>
      <c r="B212" s="136" t="s">
        <v>66</v>
      </c>
      <c r="C212" s="136" t="s">
        <v>299</v>
      </c>
      <c r="D212" s="136" t="s">
        <v>335</v>
      </c>
      <c r="E212" s="136" t="s">
        <v>89</v>
      </c>
      <c r="F212" s="93">
        <f>F213</f>
        <v>12102.466</v>
      </c>
      <c r="G212" s="93">
        <f t="shared" ref="G212:H212" si="43">G213</f>
        <v>12463</v>
      </c>
      <c r="H212" s="93">
        <f t="shared" si="43"/>
        <v>12962</v>
      </c>
    </row>
    <row r="213" spans="1:8" s="15" customFormat="1" ht="25.5" x14ac:dyDescent="0.2">
      <c r="A213" s="12" t="s">
        <v>115</v>
      </c>
      <c r="B213" s="32" t="s">
        <v>66</v>
      </c>
      <c r="C213" s="32" t="s">
        <v>299</v>
      </c>
      <c r="D213" s="32" t="s">
        <v>336</v>
      </c>
      <c r="E213" s="32" t="s">
        <v>89</v>
      </c>
      <c r="F213" s="95">
        <f t="shared" ref="F213:H214" si="44">F214</f>
        <v>12102.466</v>
      </c>
      <c r="G213" s="95">
        <f t="shared" si="44"/>
        <v>12463</v>
      </c>
      <c r="H213" s="95">
        <f t="shared" si="44"/>
        <v>12962</v>
      </c>
    </row>
    <row r="214" spans="1:8" ht="51" x14ac:dyDescent="0.2">
      <c r="A214" s="4" t="s">
        <v>107</v>
      </c>
      <c r="B214" s="27" t="s">
        <v>66</v>
      </c>
      <c r="C214" s="27" t="s">
        <v>299</v>
      </c>
      <c r="D214" s="27" t="s">
        <v>336</v>
      </c>
      <c r="E214" s="28">
        <v>100</v>
      </c>
      <c r="F214" s="92">
        <f t="shared" si="44"/>
        <v>12102.466</v>
      </c>
      <c r="G214" s="92">
        <f t="shared" si="44"/>
        <v>12463</v>
      </c>
      <c r="H214" s="92">
        <f t="shared" si="44"/>
        <v>12962</v>
      </c>
    </row>
    <row r="215" spans="1:8" ht="25.5" x14ac:dyDescent="0.2">
      <c r="A215" s="4" t="s">
        <v>129</v>
      </c>
      <c r="B215" s="27" t="s">
        <v>66</v>
      </c>
      <c r="C215" s="27" t="s">
        <v>299</v>
      </c>
      <c r="D215" s="27" t="s">
        <v>336</v>
      </c>
      <c r="E215" s="28">
        <v>120</v>
      </c>
      <c r="F215" s="149">
        <v>12102.466</v>
      </c>
      <c r="G215" s="149">
        <v>12463</v>
      </c>
      <c r="H215" s="149">
        <v>12962</v>
      </c>
    </row>
    <row r="216" spans="1:8" ht="18.75" customHeight="1" x14ac:dyDescent="0.2">
      <c r="A216" s="35" t="s">
        <v>75</v>
      </c>
      <c r="B216" s="34" t="s">
        <v>68</v>
      </c>
      <c r="C216" s="34" t="s">
        <v>61</v>
      </c>
      <c r="D216" s="34" t="s">
        <v>178</v>
      </c>
      <c r="E216" s="34" t="s">
        <v>89</v>
      </c>
      <c r="F216" s="161">
        <f>F217+F228+F238+F255</f>
        <v>221263.65599999999</v>
      </c>
      <c r="G216" s="161">
        <f>G217+G228+G238+G255</f>
        <v>165603.99500000002</v>
      </c>
      <c r="H216" s="161">
        <f>H217+H228+H238+H255</f>
        <v>75399.313999999998</v>
      </c>
    </row>
    <row r="217" spans="1:8" s="17" customFormat="1" ht="17.25" customHeight="1" x14ac:dyDescent="0.25">
      <c r="A217" s="51" t="s">
        <v>153</v>
      </c>
      <c r="B217" s="11" t="s">
        <v>68</v>
      </c>
      <c r="C217" s="11" t="s">
        <v>124</v>
      </c>
      <c r="D217" s="41" t="s">
        <v>193</v>
      </c>
      <c r="E217" s="11" t="s">
        <v>89</v>
      </c>
      <c r="F217" s="90">
        <f>F218+F223</f>
        <v>3759.2080000000001</v>
      </c>
      <c r="G217" s="90">
        <f t="shared" ref="G217:H217" si="45">G218+G223</f>
        <v>3277.9270000000001</v>
      </c>
      <c r="H217" s="90">
        <f t="shared" si="45"/>
        <v>3277.9270000000001</v>
      </c>
    </row>
    <row r="218" spans="1:8" s="17" customFormat="1" ht="39" x14ac:dyDescent="0.25">
      <c r="A218" s="80" t="s">
        <v>412</v>
      </c>
      <c r="B218" s="3" t="s">
        <v>68</v>
      </c>
      <c r="C218" s="3" t="s">
        <v>124</v>
      </c>
      <c r="D218" s="34" t="s">
        <v>199</v>
      </c>
      <c r="E218" s="3" t="s">
        <v>89</v>
      </c>
      <c r="F218" s="89">
        <f>F219</f>
        <v>481.28100000000001</v>
      </c>
      <c r="G218" s="89">
        <f t="shared" ref="G218:H218" si="46">G219</f>
        <v>0</v>
      </c>
      <c r="H218" s="89">
        <f t="shared" si="46"/>
        <v>0</v>
      </c>
    </row>
    <row r="219" spans="1:8" s="17" customFormat="1" ht="67.5" x14ac:dyDescent="0.25">
      <c r="A219" s="134" t="s">
        <v>51</v>
      </c>
      <c r="B219" s="11" t="s">
        <v>68</v>
      </c>
      <c r="C219" s="11" t="s">
        <v>124</v>
      </c>
      <c r="D219" s="41" t="s">
        <v>257</v>
      </c>
      <c r="E219" s="11" t="s">
        <v>89</v>
      </c>
      <c r="F219" s="90">
        <f>F220</f>
        <v>481.28100000000001</v>
      </c>
      <c r="G219" s="90">
        <f t="shared" ref="G219:H219" si="47">G220</f>
        <v>0</v>
      </c>
      <c r="H219" s="90">
        <f t="shared" si="47"/>
        <v>0</v>
      </c>
    </row>
    <row r="220" spans="1:8" s="17" customFormat="1" ht="26.25" x14ac:dyDescent="0.25">
      <c r="A220" s="146" t="s">
        <v>374</v>
      </c>
      <c r="B220" s="142" t="s">
        <v>68</v>
      </c>
      <c r="C220" s="142" t="s">
        <v>124</v>
      </c>
      <c r="D220" s="142" t="s">
        <v>375</v>
      </c>
      <c r="E220" s="142" t="s">
        <v>89</v>
      </c>
      <c r="F220" s="148">
        <f>F221</f>
        <v>481.28100000000001</v>
      </c>
      <c r="G220" s="148">
        <f t="shared" ref="G220:H220" si="48">G221</f>
        <v>0</v>
      </c>
      <c r="H220" s="148">
        <f t="shared" si="48"/>
        <v>0</v>
      </c>
    </row>
    <row r="221" spans="1:8" s="17" customFormat="1" ht="26.25" x14ac:dyDescent="0.25">
      <c r="A221" s="143" t="s">
        <v>31</v>
      </c>
      <c r="B221" s="145" t="s">
        <v>68</v>
      </c>
      <c r="C221" s="145" t="s">
        <v>124</v>
      </c>
      <c r="D221" s="145" t="s">
        <v>375</v>
      </c>
      <c r="E221" s="145" t="s">
        <v>104</v>
      </c>
      <c r="F221" s="149">
        <f>F222</f>
        <v>481.28100000000001</v>
      </c>
      <c r="G221" s="149">
        <f t="shared" ref="G221:H221" si="49">G222</f>
        <v>0</v>
      </c>
      <c r="H221" s="149">
        <f t="shared" si="49"/>
        <v>0</v>
      </c>
    </row>
    <row r="222" spans="1:8" s="17" customFormat="1" ht="30" customHeight="1" x14ac:dyDescent="0.25">
      <c r="A222" s="143" t="s">
        <v>130</v>
      </c>
      <c r="B222" s="145" t="s">
        <v>68</v>
      </c>
      <c r="C222" s="145" t="s">
        <v>124</v>
      </c>
      <c r="D222" s="145" t="s">
        <v>375</v>
      </c>
      <c r="E222" s="145" t="s">
        <v>131</v>
      </c>
      <c r="F222" s="149">
        <v>481.28100000000001</v>
      </c>
      <c r="G222" s="88">
        <v>0</v>
      </c>
      <c r="H222" s="88">
        <v>0</v>
      </c>
    </row>
    <row r="223" spans="1:8" ht="25.5" x14ac:dyDescent="0.2">
      <c r="A223" s="26" t="s">
        <v>162</v>
      </c>
      <c r="B223" s="6" t="s">
        <v>68</v>
      </c>
      <c r="C223" s="6" t="s">
        <v>124</v>
      </c>
      <c r="D223" s="6" t="s">
        <v>186</v>
      </c>
      <c r="E223" s="6" t="s">
        <v>89</v>
      </c>
      <c r="F223" s="88">
        <f>F224</f>
        <v>3277.9270000000001</v>
      </c>
      <c r="G223" s="88">
        <f t="shared" ref="G223:H226" si="50">G224</f>
        <v>3277.9270000000001</v>
      </c>
      <c r="H223" s="88">
        <f t="shared" si="50"/>
        <v>3277.9270000000001</v>
      </c>
    </row>
    <row r="224" spans="1:8" ht="25.5" x14ac:dyDescent="0.2">
      <c r="A224" s="4" t="s">
        <v>267</v>
      </c>
      <c r="B224" s="14" t="s">
        <v>68</v>
      </c>
      <c r="C224" s="14" t="s">
        <v>124</v>
      </c>
      <c r="D224" s="6" t="s">
        <v>187</v>
      </c>
      <c r="E224" s="14" t="s">
        <v>89</v>
      </c>
      <c r="F224" s="88">
        <f>F225</f>
        <v>3277.9270000000001</v>
      </c>
      <c r="G224" s="88">
        <f t="shared" si="50"/>
        <v>3277.9270000000001</v>
      </c>
      <c r="H224" s="88">
        <f t="shared" si="50"/>
        <v>3277.9270000000001</v>
      </c>
    </row>
    <row r="225" spans="1:8" s="15" customFormat="1" ht="39" customHeight="1" x14ac:dyDescent="0.2">
      <c r="A225" s="111" t="s">
        <v>52</v>
      </c>
      <c r="B225" s="14" t="s">
        <v>68</v>
      </c>
      <c r="C225" s="14" t="s">
        <v>124</v>
      </c>
      <c r="D225" s="14" t="s">
        <v>194</v>
      </c>
      <c r="E225" s="14" t="s">
        <v>89</v>
      </c>
      <c r="F225" s="91">
        <f>F226</f>
        <v>3277.9270000000001</v>
      </c>
      <c r="G225" s="91">
        <f t="shared" si="50"/>
        <v>3277.9270000000001</v>
      </c>
      <c r="H225" s="91">
        <f t="shared" si="50"/>
        <v>3277.9270000000001</v>
      </c>
    </row>
    <row r="226" spans="1:8" ht="25.5" x14ac:dyDescent="0.2">
      <c r="A226" s="4" t="s">
        <v>31</v>
      </c>
      <c r="B226" s="6" t="s">
        <v>68</v>
      </c>
      <c r="C226" s="6" t="s">
        <v>124</v>
      </c>
      <c r="D226" s="6" t="s">
        <v>194</v>
      </c>
      <c r="E226" s="6" t="s">
        <v>104</v>
      </c>
      <c r="F226" s="88">
        <f>F227</f>
        <v>3277.9270000000001</v>
      </c>
      <c r="G226" s="88">
        <f t="shared" si="50"/>
        <v>3277.9270000000001</v>
      </c>
      <c r="H226" s="88">
        <f t="shared" si="50"/>
        <v>3277.9270000000001</v>
      </c>
    </row>
    <row r="227" spans="1:8" ht="25.5" x14ac:dyDescent="0.2">
      <c r="A227" s="4" t="s">
        <v>130</v>
      </c>
      <c r="B227" s="6" t="s">
        <v>68</v>
      </c>
      <c r="C227" s="6" t="s">
        <v>124</v>
      </c>
      <c r="D227" s="6" t="s">
        <v>194</v>
      </c>
      <c r="E227" s="6" t="s">
        <v>131</v>
      </c>
      <c r="F227" s="88">
        <v>3277.9270000000001</v>
      </c>
      <c r="G227" s="88">
        <v>3277.9270000000001</v>
      </c>
      <c r="H227" s="88">
        <v>3277.9270000000001</v>
      </c>
    </row>
    <row r="228" spans="1:8" s="17" customFormat="1" ht="13.5" x14ac:dyDescent="0.25">
      <c r="A228" s="59" t="s">
        <v>301</v>
      </c>
      <c r="B228" s="41" t="s">
        <v>68</v>
      </c>
      <c r="C228" s="41" t="s">
        <v>82</v>
      </c>
      <c r="D228" s="41" t="s">
        <v>193</v>
      </c>
      <c r="E228" s="41" t="s">
        <v>89</v>
      </c>
      <c r="F228" s="93">
        <f>F229+F233</f>
        <v>28386.435999999998</v>
      </c>
      <c r="G228" s="93">
        <f t="shared" ref="G228:H228" si="51">G233</f>
        <v>3.387</v>
      </c>
      <c r="H228" s="93">
        <f t="shared" si="51"/>
        <v>3.387</v>
      </c>
    </row>
    <row r="229" spans="1:8" s="17" customFormat="1" ht="40.5" x14ac:dyDescent="0.25">
      <c r="A229" s="59" t="s">
        <v>360</v>
      </c>
      <c r="B229" s="41" t="s">
        <v>68</v>
      </c>
      <c r="C229" s="41" t="s">
        <v>82</v>
      </c>
      <c r="D229" s="41" t="s">
        <v>361</v>
      </c>
      <c r="E229" s="41" t="s">
        <v>89</v>
      </c>
      <c r="F229" s="93">
        <f>F230</f>
        <v>28383.048999999999</v>
      </c>
      <c r="G229" s="93">
        <f t="shared" ref="G229:H229" si="52">G230</f>
        <v>0</v>
      </c>
      <c r="H229" s="93">
        <f t="shared" si="52"/>
        <v>0</v>
      </c>
    </row>
    <row r="230" spans="1:8" s="15" customFormat="1" ht="25.5" x14ac:dyDescent="0.2">
      <c r="A230" s="146" t="s">
        <v>362</v>
      </c>
      <c r="B230" s="142" t="s">
        <v>68</v>
      </c>
      <c r="C230" s="142" t="s">
        <v>82</v>
      </c>
      <c r="D230" s="142" t="s">
        <v>367</v>
      </c>
      <c r="E230" s="142" t="s">
        <v>89</v>
      </c>
      <c r="F230" s="95">
        <f>F231</f>
        <v>28383.048999999999</v>
      </c>
      <c r="G230" s="95">
        <f t="shared" ref="G230:H230" si="53">G231</f>
        <v>0</v>
      </c>
      <c r="H230" s="95">
        <f t="shared" si="53"/>
        <v>0</v>
      </c>
    </row>
    <row r="231" spans="1:8" s="17" customFormat="1" ht="26.25" x14ac:dyDescent="0.25">
      <c r="A231" s="26" t="s">
        <v>31</v>
      </c>
      <c r="B231" s="145" t="s">
        <v>68</v>
      </c>
      <c r="C231" s="145" t="s">
        <v>82</v>
      </c>
      <c r="D231" s="145" t="s">
        <v>367</v>
      </c>
      <c r="E231" s="145" t="s">
        <v>104</v>
      </c>
      <c r="F231" s="92">
        <f>F232</f>
        <v>28383.048999999999</v>
      </c>
      <c r="G231" s="92">
        <f t="shared" ref="G231:H231" si="54">G232</f>
        <v>0</v>
      </c>
      <c r="H231" s="92">
        <f t="shared" si="54"/>
        <v>0</v>
      </c>
    </row>
    <row r="232" spans="1:8" s="17" customFormat="1" ht="26.25" x14ac:dyDescent="0.25">
      <c r="A232" s="26" t="s">
        <v>130</v>
      </c>
      <c r="B232" s="145" t="s">
        <v>68</v>
      </c>
      <c r="C232" s="145" t="s">
        <v>82</v>
      </c>
      <c r="D232" s="145" t="s">
        <v>367</v>
      </c>
      <c r="E232" s="145" t="s">
        <v>131</v>
      </c>
      <c r="F232" s="92">
        <v>28383.048999999999</v>
      </c>
      <c r="G232" s="92">
        <v>0</v>
      </c>
      <c r="H232" s="92">
        <v>0</v>
      </c>
    </row>
    <row r="233" spans="1:8" ht="25.5" x14ac:dyDescent="0.2">
      <c r="A233" s="26" t="s">
        <v>162</v>
      </c>
      <c r="B233" s="27" t="s">
        <v>68</v>
      </c>
      <c r="C233" s="27" t="s">
        <v>82</v>
      </c>
      <c r="D233" s="27" t="s">
        <v>186</v>
      </c>
      <c r="E233" s="27" t="s">
        <v>89</v>
      </c>
      <c r="F233" s="92">
        <f t="shared" ref="F233:H236" si="55">F234</f>
        <v>3.387</v>
      </c>
      <c r="G233" s="92">
        <f t="shared" si="55"/>
        <v>3.387</v>
      </c>
      <c r="H233" s="92">
        <f t="shared" si="55"/>
        <v>3.387</v>
      </c>
    </row>
    <row r="234" spans="1:8" ht="25.5" x14ac:dyDescent="0.2">
      <c r="A234" s="26" t="s">
        <v>267</v>
      </c>
      <c r="B234" s="32" t="s">
        <v>68</v>
      </c>
      <c r="C234" s="32" t="s">
        <v>82</v>
      </c>
      <c r="D234" s="27" t="s">
        <v>187</v>
      </c>
      <c r="E234" s="32" t="s">
        <v>89</v>
      </c>
      <c r="F234" s="92">
        <f t="shared" si="55"/>
        <v>3.387</v>
      </c>
      <c r="G234" s="92">
        <f t="shared" si="55"/>
        <v>3.387</v>
      </c>
      <c r="H234" s="92">
        <f t="shared" si="55"/>
        <v>3.387</v>
      </c>
    </row>
    <row r="235" spans="1:8" s="15" customFormat="1" ht="38.25" x14ac:dyDescent="0.2">
      <c r="A235" s="76" t="s">
        <v>350</v>
      </c>
      <c r="B235" s="32" t="s">
        <v>68</v>
      </c>
      <c r="C235" s="32" t="s">
        <v>82</v>
      </c>
      <c r="D235" s="32" t="s">
        <v>302</v>
      </c>
      <c r="E235" s="32" t="s">
        <v>89</v>
      </c>
      <c r="F235" s="95">
        <f t="shared" si="55"/>
        <v>3.387</v>
      </c>
      <c r="G235" s="95">
        <f t="shared" si="55"/>
        <v>3.387</v>
      </c>
      <c r="H235" s="95">
        <f t="shared" si="55"/>
        <v>3.387</v>
      </c>
    </row>
    <row r="236" spans="1:8" s="15" customFormat="1" ht="25.5" x14ac:dyDescent="0.2">
      <c r="A236" s="4" t="s">
        <v>31</v>
      </c>
      <c r="B236" s="27" t="s">
        <v>68</v>
      </c>
      <c r="C236" s="27" t="s">
        <v>82</v>
      </c>
      <c r="D236" s="27" t="s">
        <v>302</v>
      </c>
      <c r="E236" s="27" t="s">
        <v>104</v>
      </c>
      <c r="F236" s="95">
        <f t="shared" si="55"/>
        <v>3.387</v>
      </c>
      <c r="G236" s="95">
        <f t="shared" si="55"/>
        <v>3.387</v>
      </c>
      <c r="H236" s="95">
        <f t="shared" si="55"/>
        <v>3.387</v>
      </c>
    </row>
    <row r="237" spans="1:8" ht="25.5" x14ac:dyDescent="0.2">
      <c r="A237" s="26" t="s">
        <v>130</v>
      </c>
      <c r="B237" s="27" t="s">
        <v>68</v>
      </c>
      <c r="C237" s="27" t="s">
        <v>82</v>
      </c>
      <c r="D237" s="27" t="s">
        <v>302</v>
      </c>
      <c r="E237" s="27" t="s">
        <v>131</v>
      </c>
      <c r="F237" s="92">
        <v>3.387</v>
      </c>
      <c r="G237" s="92">
        <v>3.387</v>
      </c>
      <c r="H237" s="92">
        <v>3.387</v>
      </c>
    </row>
    <row r="238" spans="1:8" s="16" customFormat="1" ht="18" customHeight="1" x14ac:dyDescent="0.25">
      <c r="A238" s="59" t="s">
        <v>103</v>
      </c>
      <c r="B238" s="41" t="s">
        <v>68</v>
      </c>
      <c r="C238" s="41" t="s">
        <v>81</v>
      </c>
      <c r="D238" s="41" t="s">
        <v>193</v>
      </c>
      <c r="E238" s="41" t="s">
        <v>89</v>
      </c>
      <c r="F238" s="93">
        <f>F239</f>
        <v>188847.992</v>
      </c>
      <c r="G238" s="93">
        <f>G239</f>
        <v>160920</v>
      </c>
      <c r="H238" s="125">
        <f>H239</f>
        <v>65986</v>
      </c>
    </row>
    <row r="239" spans="1:8" s="16" customFormat="1" ht="40.5" customHeight="1" x14ac:dyDescent="0.2">
      <c r="A239" s="167" t="s">
        <v>413</v>
      </c>
      <c r="B239" s="34" t="s">
        <v>68</v>
      </c>
      <c r="C239" s="34" t="s">
        <v>81</v>
      </c>
      <c r="D239" s="34" t="s">
        <v>197</v>
      </c>
      <c r="E239" s="34" t="s">
        <v>89</v>
      </c>
      <c r="F239" s="94">
        <f>F240+F243+F252+F246+F249</f>
        <v>188847.992</v>
      </c>
      <c r="G239" s="94">
        <f t="shared" ref="G239:H239" si="56">G240+G243+G252+G246+G249</f>
        <v>160920</v>
      </c>
      <c r="H239" s="94">
        <f t="shared" si="56"/>
        <v>65986</v>
      </c>
    </row>
    <row r="240" spans="1:8" s="15" customFormat="1" ht="29.25" customHeight="1" x14ac:dyDescent="0.2">
      <c r="A240" s="76" t="s">
        <v>195</v>
      </c>
      <c r="B240" s="32" t="s">
        <v>68</v>
      </c>
      <c r="C240" s="32" t="s">
        <v>81</v>
      </c>
      <c r="D240" s="32" t="s">
        <v>196</v>
      </c>
      <c r="E240" s="32" t="s">
        <v>89</v>
      </c>
      <c r="F240" s="148">
        <f t="shared" ref="F240:H241" si="57">F241</f>
        <v>54982.11</v>
      </c>
      <c r="G240" s="95">
        <f t="shared" si="57"/>
        <v>40920</v>
      </c>
      <c r="H240" s="95">
        <f t="shared" si="57"/>
        <v>53986</v>
      </c>
    </row>
    <row r="241" spans="1:8" s="15" customFormat="1" ht="28.5" customHeight="1" x14ac:dyDescent="0.2">
      <c r="A241" s="4" t="s">
        <v>31</v>
      </c>
      <c r="B241" s="27" t="s">
        <v>68</v>
      </c>
      <c r="C241" s="27" t="s">
        <v>81</v>
      </c>
      <c r="D241" s="27" t="s">
        <v>196</v>
      </c>
      <c r="E241" s="27" t="s">
        <v>104</v>
      </c>
      <c r="F241" s="92">
        <f t="shared" si="57"/>
        <v>54982.11</v>
      </c>
      <c r="G241" s="92">
        <f t="shared" si="57"/>
        <v>40920</v>
      </c>
      <c r="H241" s="92">
        <f t="shared" si="57"/>
        <v>53986</v>
      </c>
    </row>
    <row r="242" spans="1:8" s="15" customFormat="1" ht="28.5" customHeight="1" x14ac:dyDescent="0.2">
      <c r="A242" s="4" t="s">
        <v>130</v>
      </c>
      <c r="B242" s="27" t="s">
        <v>68</v>
      </c>
      <c r="C242" s="27" t="s">
        <v>81</v>
      </c>
      <c r="D242" s="27" t="s">
        <v>196</v>
      </c>
      <c r="E242" s="27" t="s">
        <v>131</v>
      </c>
      <c r="F242" s="149">
        <v>54982.11</v>
      </c>
      <c r="G242" s="149">
        <v>40920</v>
      </c>
      <c r="H242" s="149">
        <v>53986</v>
      </c>
    </row>
    <row r="243" spans="1:8" s="15" customFormat="1" ht="51" customHeight="1" x14ac:dyDescent="0.2">
      <c r="A243" s="146" t="s">
        <v>401</v>
      </c>
      <c r="B243" s="142" t="s">
        <v>68</v>
      </c>
      <c r="C243" s="142" t="s">
        <v>81</v>
      </c>
      <c r="D243" s="142" t="s">
        <v>402</v>
      </c>
      <c r="E243" s="142" t="s">
        <v>89</v>
      </c>
      <c r="F243" s="95">
        <f>F244</f>
        <v>8199.0390000000007</v>
      </c>
      <c r="G243" s="88">
        <v>0</v>
      </c>
      <c r="H243" s="88">
        <v>0</v>
      </c>
    </row>
    <row r="244" spans="1:8" s="15" customFormat="1" ht="26.25" customHeight="1" x14ac:dyDescent="0.2">
      <c r="A244" s="143" t="s">
        <v>173</v>
      </c>
      <c r="B244" s="145" t="s">
        <v>68</v>
      </c>
      <c r="C244" s="145" t="s">
        <v>81</v>
      </c>
      <c r="D244" s="145" t="s">
        <v>402</v>
      </c>
      <c r="E244" s="145">
        <v>400</v>
      </c>
      <c r="F244" s="92">
        <f>F245</f>
        <v>8199.0390000000007</v>
      </c>
      <c r="G244" s="88">
        <v>0</v>
      </c>
      <c r="H244" s="88">
        <v>0</v>
      </c>
    </row>
    <row r="245" spans="1:8" s="15" customFormat="1" ht="19.5" customHeight="1" x14ac:dyDescent="0.2">
      <c r="A245" s="143" t="s">
        <v>175</v>
      </c>
      <c r="B245" s="145" t="s">
        <v>68</v>
      </c>
      <c r="C245" s="145" t="s">
        <v>81</v>
      </c>
      <c r="D245" s="145" t="s">
        <v>402</v>
      </c>
      <c r="E245" s="145">
        <v>410</v>
      </c>
      <c r="F245" s="92">
        <v>8199.0390000000007</v>
      </c>
      <c r="G245" s="88">
        <v>0</v>
      </c>
      <c r="H245" s="88">
        <v>0</v>
      </c>
    </row>
    <row r="246" spans="1:8" s="15" customFormat="1" ht="45" customHeight="1" x14ac:dyDescent="0.2">
      <c r="A246" s="146" t="s">
        <v>427</v>
      </c>
      <c r="B246" s="142" t="s">
        <v>68</v>
      </c>
      <c r="C246" s="142" t="s">
        <v>81</v>
      </c>
      <c r="D246" s="142" t="s">
        <v>428</v>
      </c>
      <c r="E246" s="142" t="s">
        <v>89</v>
      </c>
      <c r="F246" s="95">
        <f>F247</f>
        <v>3030.3029999999999</v>
      </c>
      <c r="G246" s="88">
        <v>0</v>
      </c>
      <c r="H246" s="88">
        <v>0</v>
      </c>
    </row>
    <row r="247" spans="1:8" s="15" customFormat="1" ht="30.75" customHeight="1" x14ac:dyDescent="0.2">
      <c r="A247" s="4" t="s">
        <v>31</v>
      </c>
      <c r="B247" s="145" t="s">
        <v>68</v>
      </c>
      <c r="C247" s="145" t="s">
        <v>81</v>
      </c>
      <c r="D247" s="145" t="s">
        <v>428</v>
      </c>
      <c r="E247" s="145" t="s">
        <v>104</v>
      </c>
      <c r="F247" s="92">
        <f>F248</f>
        <v>3030.3029999999999</v>
      </c>
      <c r="G247" s="88">
        <v>0</v>
      </c>
      <c r="H247" s="88">
        <v>0</v>
      </c>
    </row>
    <row r="248" spans="1:8" s="15" customFormat="1" ht="33" customHeight="1" x14ac:dyDescent="0.2">
      <c r="A248" s="4" t="s">
        <v>130</v>
      </c>
      <c r="B248" s="145" t="s">
        <v>68</v>
      </c>
      <c r="C248" s="145" t="s">
        <v>81</v>
      </c>
      <c r="D248" s="145" t="s">
        <v>428</v>
      </c>
      <c r="E248" s="145" t="s">
        <v>131</v>
      </c>
      <c r="F248" s="92">
        <v>3030.3029999999999</v>
      </c>
      <c r="G248" s="88">
        <v>0</v>
      </c>
      <c r="H248" s="88">
        <v>0</v>
      </c>
    </row>
    <row r="249" spans="1:8" s="15" customFormat="1" ht="54.75" customHeight="1" x14ac:dyDescent="0.2">
      <c r="A249" s="146" t="s">
        <v>477</v>
      </c>
      <c r="B249" s="142" t="s">
        <v>68</v>
      </c>
      <c r="C249" s="142" t="s">
        <v>81</v>
      </c>
      <c r="D249" s="142" t="s">
        <v>478</v>
      </c>
      <c r="E249" s="142" t="s">
        <v>89</v>
      </c>
      <c r="F249" s="95">
        <f>F250</f>
        <v>2636.54</v>
      </c>
      <c r="G249" s="95">
        <f t="shared" ref="G249:H250" si="58">G250</f>
        <v>0</v>
      </c>
      <c r="H249" s="95">
        <f t="shared" si="58"/>
        <v>0</v>
      </c>
    </row>
    <row r="250" spans="1:8" s="15" customFormat="1" ht="29.25" customHeight="1" x14ac:dyDescent="0.2">
      <c r="A250" s="143" t="s">
        <v>31</v>
      </c>
      <c r="B250" s="145" t="s">
        <v>68</v>
      </c>
      <c r="C250" s="145" t="s">
        <v>81</v>
      </c>
      <c r="D250" s="145" t="s">
        <v>478</v>
      </c>
      <c r="E250" s="145" t="s">
        <v>104</v>
      </c>
      <c r="F250" s="92">
        <f>F251</f>
        <v>2636.54</v>
      </c>
      <c r="G250" s="92">
        <f t="shared" si="58"/>
        <v>0</v>
      </c>
      <c r="H250" s="92">
        <f t="shared" si="58"/>
        <v>0</v>
      </c>
    </row>
    <row r="251" spans="1:8" s="15" customFormat="1" ht="28.5" customHeight="1" x14ac:dyDescent="0.2">
      <c r="A251" s="143" t="s">
        <v>130</v>
      </c>
      <c r="B251" s="145" t="s">
        <v>68</v>
      </c>
      <c r="C251" s="145" t="s">
        <v>81</v>
      </c>
      <c r="D251" s="145" t="s">
        <v>478</v>
      </c>
      <c r="E251" s="145" t="s">
        <v>131</v>
      </c>
      <c r="F251" s="92">
        <v>2636.54</v>
      </c>
      <c r="G251" s="88">
        <v>0</v>
      </c>
      <c r="H251" s="88">
        <v>0</v>
      </c>
    </row>
    <row r="252" spans="1:8" s="15" customFormat="1" ht="42.75" customHeight="1" x14ac:dyDescent="0.2">
      <c r="A252" s="146" t="s">
        <v>429</v>
      </c>
      <c r="B252" s="142" t="s">
        <v>68</v>
      </c>
      <c r="C252" s="142" t="s">
        <v>81</v>
      </c>
      <c r="D252" s="142" t="s">
        <v>430</v>
      </c>
      <c r="E252" s="142" t="s">
        <v>89</v>
      </c>
      <c r="F252" s="148">
        <f t="shared" ref="F252:H253" si="59">F253</f>
        <v>120000</v>
      </c>
      <c r="G252" s="148">
        <f t="shared" si="59"/>
        <v>120000</v>
      </c>
      <c r="H252" s="148">
        <f t="shared" si="59"/>
        <v>12000</v>
      </c>
    </row>
    <row r="253" spans="1:8" s="15" customFormat="1" ht="25.5" x14ac:dyDescent="0.2">
      <c r="A253" s="143" t="s">
        <v>31</v>
      </c>
      <c r="B253" s="145" t="s">
        <v>68</v>
      </c>
      <c r="C253" s="145" t="s">
        <v>81</v>
      </c>
      <c r="D253" s="145" t="s">
        <v>430</v>
      </c>
      <c r="E253" s="145" t="s">
        <v>104</v>
      </c>
      <c r="F253" s="149">
        <f t="shared" si="59"/>
        <v>120000</v>
      </c>
      <c r="G253" s="149">
        <f t="shared" si="59"/>
        <v>120000</v>
      </c>
      <c r="H253" s="149">
        <f t="shared" si="59"/>
        <v>12000</v>
      </c>
    </row>
    <row r="254" spans="1:8" s="15" customFormat="1" ht="25.5" x14ac:dyDescent="0.2">
      <c r="A254" s="143" t="s">
        <v>130</v>
      </c>
      <c r="B254" s="145" t="s">
        <v>68</v>
      </c>
      <c r="C254" s="145" t="s">
        <v>81</v>
      </c>
      <c r="D254" s="145" t="s">
        <v>430</v>
      </c>
      <c r="E254" s="145" t="s">
        <v>131</v>
      </c>
      <c r="F254" s="149">
        <v>120000</v>
      </c>
      <c r="G254" s="149">
        <v>120000</v>
      </c>
      <c r="H254" s="149">
        <v>12000</v>
      </c>
    </row>
    <row r="255" spans="1:8" s="15" customFormat="1" ht="19.5" customHeight="1" x14ac:dyDescent="0.25">
      <c r="A255" s="134" t="s">
        <v>76</v>
      </c>
      <c r="B255" s="136" t="s">
        <v>68</v>
      </c>
      <c r="C255" s="136">
        <v>12</v>
      </c>
      <c r="D255" s="136" t="s">
        <v>193</v>
      </c>
      <c r="E255" s="136" t="s">
        <v>89</v>
      </c>
      <c r="F255" s="162">
        <f>F256+F261</f>
        <v>270.02</v>
      </c>
      <c r="G255" s="162">
        <f t="shared" ref="G255:H255" si="60">G256+G261</f>
        <v>1402.681</v>
      </c>
      <c r="H255" s="162">
        <f t="shared" si="60"/>
        <v>6132</v>
      </c>
    </row>
    <row r="256" spans="1:8" s="16" customFormat="1" ht="44.25" customHeight="1" x14ac:dyDescent="0.2">
      <c r="A256" s="167" t="s">
        <v>414</v>
      </c>
      <c r="B256" s="156" t="s">
        <v>68</v>
      </c>
      <c r="C256" s="156">
        <v>12</v>
      </c>
      <c r="D256" s="156" t="s">
        <v>199</v>
      </c>
      <c r="E256" s="156" t="s">
        <v>89</v>
      </c>
      <c r="F256" s="161">
        <f>F257</f>
        <v>50</v>
      </c>
      <c r="G256" s="161">
        <f>G257</f>
        <v>50</v>
      </c>
      <c r="H256" s="161">
        <f>H257</f>
        <v>50</v>
      </c>
    </row>
    <row r="257" spans="1:8" s="17" customFormat="1" ht="40.5" x14ac:dyDescent="0.25">
      <c r="A257" s="163" t="s">
        <v>42</v>
      </c>
      <c r="B257" s="136" t="s">
        <v>68</v>
      </c>
      <c r="C257" s="136">
        <v>12</v>
      </c>
      <c r="D257" s="136" t="s">
        <v>198</v>
      </c>
      <c r="E257" s="136" t="s">
        <v>89</v>
      </c>
      <c r="F257" s="162">
        <f>F258</f>
        <v>50</v>
      </c>
      <c r="G257" s="162">
        <f t="shared" ref="G257:H257" si="61">G258</f>
        <v>50</v>
      </c>
      <c r="H257" s="162">
        <f t="shared" si="61"/>
        <v>50</v>
      </c>
    </row>
    <row r="258" spans="1:8" s="15" customFormat="1" ht="25.5" x14ac:dyDescent="0.2">
      <c r="A258" s="164" t="s">
        <v>166</v>
      </c>
      <c r="B258" s="142" t="s">
        <v>68</v>
      </c>
      <c r="C258" s="142">
        <v>12</v>
      </c>
      <c r="D258" s="142" t="s">
        <v>352</v>
      </c>
      <c r="E258" s="142" t="s">
        <v>89</v>
      </c>
      <c r="F258" s="148">
        <f t="shared" ref="F258:H259" si="62">F259</f>
        <v>50</v>
      </c>
      <c r="G258" s="148">
        <f t="shared" si="62"/>
        <v>50</v>
      </c>
      <c r="H258" s="148">
        <f t="shared" si="62"/>
        <v>50</v>
      </c>
    </row>
    <row r="259" spans="1:8" s="17" customFormat="1" ht="13.5" x14ac:dyDescent="0.25">
      <c r="A259" s="150" t="s">
        <v>105</v>
      </c>
      <c r="B259" s="145" t="s">
        <v>68</v>
      </c>
      <c r="C259" s="145">
        <v>12</v>
      </c>
      <c r="D259" s="145" t="s">
        <v>352</v>
      </c>
      <c r="E259" s="144">
        <v>800</v>
      </c>
      <c r="F259" s="149">
        <f t="shared" si="62"/>
        <v>50</v>
      </c>
      <c r="G259" s="149">
        <f t="shared" si="62"/>
        <v>50</v>
      </c>
      <c r="H259" s="149">
        <f t="shared" si="62"/>
        <v>50</v>
      </c>
    </row>
    <row r="260" spans="1:8" s="17" customFormat="1" ht="39" x14ac:dyDescent="0.25">
      <c r="A260" s="150" t="s">
        <v>139</v>
      </c>
      <c r="B260" s="145" t="s">
        <v>68</v>
      </c>
      <c r="C260" s="145">
        <v>12</v>
      </c>
      <c r="D260" s="145" t="s">
        <v>352</v>
      </c>
      <c r="E260" s="144">
        <v>810</v>
      </c>
      <c r="F260" s="149">
        <v>50</v>
      </c>
      <c r="G260" s="149">
        <v>50</v>
      </c>
      <c r="H260" s="149">
        <v>50</v>
      </c>
    </row>
    <row r="261" spans="1:8" s="17" customFormat="1" ht="82.5" customHeight="1" x14ac:dyDescent="0.25">
      <c r="A261" s="170" t="s">
        <v>381</v>
      </c>
      <c r="B261" s="136" t="s">
        <v>68</v>
      </c>
      <c r="C261" s="136" t="s">
        <v>385</v>
      </c>
      <c r="D261" s="136" t="s">
        <v>382</v>
      </c>
      <c r="E261" s="135" t="s">
        <v>89</v>
      </c>
      <c r="F261" s="162">
        <f>F262</f>
        <v>220.02</v>
      </c>
      <c r="G261" s="162">
        <f t="shared" ref="G261:H261" si="63">G262</f>
        <v>1352.681</v>
      </c>
      <c r="H261" s="162">
        <f t="shared" si="63"/>
        <v>6082</v>
      </c>
    </row>
    <row r="262" spans="1:8" s="17" customFormat="1" ht="53.25" customHeight="1" x14ac:dyDescent="0.25">
      <c r="A262" s="160" t="s">
        <v>386</v>
      </c>
      <c r="B262" s="142" t="s">
        <v>68</v>
      </c>
      <c r="C262" s="142" t="s">
        <v>385</v>
      </c>
      <c r="D262" s="142" t="s">
        <v>387</v>
      </c>
      <c r="E262" s="141" t="s">
        <v>89</v>
      </c>
      <c r="F262" s="148">
        <f>F263+F265</f>
        <v>220.02</v>
      </c>
      <c r="G262" s="148">
        <f t="shared" ref="G262:H262" si="64">G263+G265</f>
        <v>1352.681</v>
      </c>
      <c r="H262" s="148">
        <f t="shared" si="64"/>
        <v>6082</v>
      </c>
    </row>
    <row r="263" spans="1:8" s="17" customFormat="1" ht="26.25" x14ac:dyDescent="0.25">
      <c r="A263" s="150" t="s">
        <v>38</v>
      </c>
      <c r="B263" s="145" t="s">
        <v>68</v>
      </c>
      <c r="C263" s="145" t="s">
        <v>385</v>
      </c>
      <c r="D263" s="145" t="s">
        <v>387</v>
      </c>
      <c r="E263" s="144" t="s">
        <v>104</v>
      </c>
      <c r="F263" s="149">
        <f>F264</f>
        <v>220.02</v>
      </c>
      <c r="G263" s="149">
        <f>G264</f>
        <v>0</v>
      </c>
      <c r="H263" s="149">
        <f>H264</f>
        <v>0</v>
      </c>
    </row>
    <row r="264" spans="1:8" s="17" customFormat="1" ht="26.25" x14ac:dyDescent="0.25">
      <c r="A264" s="150" t="s">
        <v>130</v>
      </c>
      <c r="B264" s="145" t="s">
        <v>68</v>
      </c>
      <c r="C264" s="145" t="s">
        <v>385</v>
      </c>
      <c r="D264" s="145" t="s">
        <v>387</v>
      </c>
      <c r="E264" s="144" t="s">
        <v>131</v>
      </c>
      <c r="F264" s="149">
        <v>220.02</v>
      </c>
      <c r="G264" s="149">
        <v>0</v>
      </c>
      <c r="H264" s="149">
        <v>0</v>
      </c>
    </row>
    <row r="265" spans="1:8" s="17" customFormat="1" ht="27.75" customHeight="1" x14ac:dyDescent="0.25">
      <c r="A265" s="150" t="s">
        <v>173</v>
      </c>
      <c r="B265" s="145" t="s">
        <v>68</v>
      </c>
      <c r="C265" s="145" t="s">
        <v>385</v>
      </c>
      <c r="D265" s="145" t="s">
        <v>387</v>
      </c>
      <c r="E265" s="144" t="s">
        <v>122</v>
      </c>
      <c r="F265" s="149">
        <v>0</v>
      </c>
      <c r="G265" s="149">
        <f>G266</f>
        <v>1352.681</v>
      </c>
      <c r="H265" s="149">
        <f>H266</f>
        <v>6082</v>
      </c>
    </row>
    <row r="266" spans="1:8" s="17" customFormat="1" ht="16.5" customHeight="1" x14ac:dyDescent="0.25">
      <c r="A266" s="150" t="s">
        <v>175</v>
      </c>
      <c r="B266" s="145" t="s">
        <v>68</v>
      </c>
      <c r="C266" s="145" t="s">
        <v>385</v>
      </c>
      <c r="D266" s="145" t="s">
        <v>387</v>
      </c>
      <c r="E266" s="144">
        <v>410</v>
      </c>
      <c r="F266" s="149">
        <v>0</v>
      </c>
      <c r="G266" s="149">
        <v>1352.681</v>
      </c>
      <c r="H266" s="149">
        <v>6082</v>
      </c>
    </row>
    <row r="267" spans="1:8" s="17" customFormat="1" ht="16.5" customHeight="1" x14ac:dyDescent="0.25">
      <c r="A267" s="53" t="s">
        <v>164</v>
      </c>
      <c r="B267" s="34" t="s">
        <v>124</v>
      </c>
      <c r="C267" s="3" t="s">
        <v>61</v>
      </c>
      <c r="D267" s="3" t="s">
        <v>193</v>
      </c>
      <c r="E267" s="3" t="s">
        <v>89</v>
      </c>
      <c r="F267" s="94">
        <f>F268+F286+F328+F343</f>
        <v>186290.00200000001</v>
      </c>
      <c r="G267" s="94">
        <f>G268+G286+G328+G343</f>
        <v>105995.48000000001</v>
      </c>
      <c r="H267" s="94">
        <f>H268+H286+H328+H343</f>
        <v>101469.481</v>
      </c>
    </row>
    <row r="268" spans="1:8" s="17" customFormat="1" ht="15.75" customHeight="1" x14ac:dyDescent="0.25">
      <c r="A268" s="54" t="s">
        <v>163</v>
      </c>
      <c r="B268" s="41" t="s">
        <v>124</v>
      </c>
      <c r="C268" s="11" t="s">
        <v>60</v>
      </c>
      <c r="D268" s="41" t="s">
        <v>193</v>
      </c>
      <c r="E268" s="11" t="s">
        <v>89</v>
      </c>
      <c r="F268" s="93">
        <f>F274+F270+F282</f>
        <v>8030.1130000000003</v>
      </c>
      <c r="G268" s="93">
        <f t="shared" ref="G268:H268" si="65">G274+G270+G282</f>
        <v>2650</v>
      </c>
      <c r="H268" s="93">
        <f t="shared" si="65"/>
        <v>2650</v>
      </c>
    </row>
    <row r="269" spans="1:8" s="17" customFormat="1" ht="38.25" customHeight="1" x14ac:dyDescent="0.25">
      <c r="A269" s="53" t="s">
        <v>412</v>
      </c>
      <c r="B269" s="34" t="s">
        <v>124</v>
      </c>
      <c r="C269" s="3" t="s">
        <v>60</v>
      </c>
      <c r="D269" s="34" t="s">
        <v>199</v>
      </c>
      <c r="E269" s="3" t="s">
        <v>89</v>
      </c>
      <c r="F269" s="94">
        <f>F270</f>
        <v>4343.55</v>
      </c>
      <c r="G269" s="94">
        <f t="shared" ref="G269:H269" si="66">G270</f>
        <v>0</v>
      </c>
      <c r="H269" s="94">
        <f t="shared" si="66"/>
        <v>0</v>
      </c>
    </row>
    <row r="270" spans="1:8" s="17" customFormat="1" ht="71.25" customHeight="1" x14ac:dyDescent="0.25">
      <c r="A270" s="54" t="s">
        <v>51</v>
      </c>
      <c r="B270" s="41" t="s">
        <v>124</v>
      </c>
      <c r="C270" s="11" t="s">
        <v>60</v>
      </c>
      <c r="D270" s="41" t="s">
        <v>257</v>
      </c>
      <c r="E270" s="11" t="s">
        <v>89</v>
      </c>
      <c r="F270" s="93">
        <f>F271</f>
        <v>4343.55</v>
      </c>
      <c r="G270" s="149">
        <v>0</v>
      </c>
      <c r="H270" s="149">
        <v>0</v>
      </c>
    </row>
    <row r="271" spans="1:8" s="17" customFormat="1" ht="30.75" customHeight="1" x14ac:dyDescent="0.25">
      <c r="A271" s="175" t="s">
        <v>431</v>
      </c>
      <c r="B271" s="32" t="s">
        <v>124</v>
      </c>
      <c r="C271" s="14" t="s">
        <v>60</v>
      </c>
      <c r="D271" s="32" t="s">
        <v>432</v>
      </c>
      <c r="E271" s="14" t="s">
        <v>89</v>
      </c>
      <c r="F271" s="95">
        <f>F272</f>
        <v>4343.55</v>
      </c>
      <c r="G271" s="149">
        <v>0</v>
      </c>
      <c r="H271" s="149">
        <v>0</v>
      </c>
    </row>
    <row r="272" spans="1:8" s="17" customFormat="1" ht="26.25" customHeight="1" x14ac:dyDescent="0.25">
      <c r="A272" s="150" t="s">
        <v>173</v>
      </c>
      <c r="B272" s="27" t="s">
        <v>124</v>
      </c>
      <c r="C272" s="6" t="s">
        <v>60</v>
      </c>
      <c r="D272" s="27" t="s">
        <v>432</v>
      </c>
      <c r="E272" s="6" t="s">
        <v>122</v>
      </c>
      <c r="F272" s="92">
        <f>F273</f>
        <v>4343.55</v>
      </c>
      <c r="G272" s="149">
        <v>0</v>
      </c>
      <c r="H272" s="149">
        <v>0</v>
      </c>
    </row>
    <row r="273" spans="1:8" s="17" customFormat="1" ht="15.75" customHeight="1" x14ac:dyDescent="0.25">
      <c r="A273" s="150" t="s">
        <v>175</v>
      </c>
      <c r="B273" s="27" t="s">
        <v>124</v>
      </c>
      <c r="C273" s="6" t="s">
        <v>60</v>
      </c>
      <c r="D273" s="27" t="s">
        <v>432</v>
      </c>
      <c r="E273" s="6" t="s">
        <v>174</v>
      </c>
      <c r="F273" s="92">
        <v>4343.55</v>
      </c>
      <c r="G273" s="149">
        <v>0</v>
      </c>
      <c r="H273" s="149">
        <v>0</v>
      </c>
    </row>
    <row r="274" spans="1:8" s="17" customFormat="1" ht="51.75" customHeight="1" x14ac:dyDescent="0.25">
      <c r="A274" s="155" t="s">
        <v>399</v>
      </c>
      <c r="B274" s="41" t="s">
        <v>124</v>
      </c>
      <c r="C274" s="41" t="s">
        <v>60</v>
      </c>
      <c r="D274" s="34" t="s">
        <v>203</v>
      </c>
      <c r="E274" s="34" t="s">
        <v>89</v>
      </c>
      <c r="F274" s="94">
        <f>F275+F276</f>
        <v>2857.7</v>
      </c>
      <c r="G274" s="94">
        <f t="shared" ref="G274:H274" si="67">G275+G276</f>
        <v>2650</v>
      </c>
      <c r="H274" s="94">
        <f t="shared" si="67"/>
        <v>2650</v>
      </c>
    </row>
    <row r="275" spans="1:8" s="17" customFormat="1" ht="38.25" x14ac:dyDescent="0.25">
      <c r="A275" s="77" t="s">
        <v>201</v>
      </c>
      <c r="B275" s="41" t="s">
        <v>124</v>
      </c>
      <c r="C275" s="41" t="s">
        <v>60</v>
      </c>
      <c r="D275" s="34" t="s">
        <v>202</v>
      </c>
      <c r="E275" s="34" t="s">
        <v>89</v>
      </c>
      <c r="F275" s="94">
        <f>F279</f>
        <v>2650</v>
      </c>
      <c r="G275" s="94">
        <f>G279</f>
        <v>2650</v>
      </c>
      <c r="H275" s="94">
        <f>H279</f>
        <v>2650</v>
      </c>
    </row>
    <row r="276" spans="1:8" s="17" customFormat="1" ht="25.5" x14ac:dyDescent="0.25">
      <c r="A276" s="175" t="s">
        <v>426</v>
      </c>
      <c r="B276" s="32" t="s">
        <v>124</v>
      </c>
      <c r="C276" s="32" t="s">
        <v>60</v>
      </c>
      <c r="D276" s="32" t="s">
        <v>433</v>
      </c>
      <c r="E276" s="32" t="s">
        <v>89</v>
      </c>
      <c r="F276" s="95">
        <f>F277</f>
        <v>207.7</v>
      </c>
      <c r="G276" s="149">
        <v>0</v>
      </c>
      <c r="H276" s="149">
        <v>0</v>
      </c>
    </row>
    <row r="277" spans="1:8" s="17" customFormat="1" ht="26.25" x14ac:dyDescent="0.25">
      <c r="A277" s="4" t="s">
        <v>31</v>
      </c>
      <c r="B277" s="27" t="s">
        <v>124</v>
      </c>
      <c r="C277" s="27" t="s">
        <v>60</v>
      </c>
      <c r="D277" s="27" t="s">
        <v>433</v>
      </c>
      <c r="E277" s="27" t="s">
        <v>104</v>
      </c>
      <c r="F277" s="92">
        <f>F278</f>
        <v>207.7</v>
      </c>
      <c r="G277" s="149">
        <v>0</v>
      </c>
      <c r="H277" s="149">
        <v>0</v>
      </c>
    </row>
    <row r="278" spans="1:8" s="17" customFormat="1" ht="26.25" x14ac:dyDescent="0.25">
      <c r="A278" s="4" t="s">
        <v>130</v>
      </c>
      <c r="B278" s="27" t="s">
        <v>124</v>
      </c>
      <c r="C278" s="27" t="s">
        <v>60</v>
      </c>
      <c r="D278" s="27" t="s">
        <v>433</v>
      </c>
      <c r="E278" s="27" t="s">
        <v>131</v>
      </c>
      <c r="F278" s="92">
        <f>120+87.7</f>
        <v>207.7</v>
      </c>
      <c r="G278" s="149">
        <v>0</v>
      </c>
      <c r="H278" s="149">
        <v>0</v>
      </c>
    </row>
    <row r="279" spans="1:8" s="15" customFormat="1" ht="25.5" x14ac:dyDescent="0.2">
      <c r="A279" s="65" t="s">
        <v>300</v>
      </c>
      <c r="B279" s="32" t="s">
        <v>124</v>
      </c>
      <c r="C279" s="32" t="s">
        <v>60</v>
      </c>
      <c r="D279" s="14" t="s">
        <v>200</v>
      </c>
      <c r="E279" s="32" t="s">
        <v>89</v>
      </c>
      <c r="F279" s="95">
        <f t="shared" ref="F279:H280" si="68">F280</f>
        <v>2650</v>
      </c>
      <c r="G279" s="95">
        <f t="shared" si="68"/>
        <v>2650</v>
      </c>
      <c r="H279" s="95">
        <f t="shared" si="68"/>
        <v>2650</v>
      </c>
    </row>
    <row r="280" spans="1:8" ht="25.5" x14ac:dyDescent="0.2">
      <c r="A280" s="4" t="s">
        <v>31</v>
      </c>
      <c r="B280" s="27" t="s">
        <v>124</v>
      </c>
      <c r="C280" s="27" t="s">
        <v>60</v>
      </c>
      <c r="D280" s="6" t="s">
        <v>200</v>
      </c>
      <c r="E280" s="27" t="s">
        <v>104</v>
      </c>
      <c r="F280" s="92">
        <f t="shared" si="68"/>
        <v>2650</v>
      </c>
      <c r="G280" s="92">
        <f t="shared" si="68"/>
        <v>2650</v>
      </c>
      <c r="H280" s="92">
        <f t="shared" si="68"/>
        <v>2650</v>
      </c>
    </row>
    <row r="281" spans="1:8" ht="25.5" x14ac:dyDescent="0.2">
      <c r="A281" s="4" t="s">
        <v>130</v>
      </c>
      <c r="B281" s="27" t="s">
        <v>124</v>
      </c>
      <c r="C281" s="27" t="s">
        <v>60</v>
      </c>
      <c r="D281" s="6" t="s">
        <v>200</v>
      </c>
      <c r="E281" s="27" t="s">
        <v>131</v>
      </c>
      <c r="F281" s="92">
        <v>2650</v>
      </c>
      <c r="G281" s="88">
        <v>2650</v>
      </c>
      <c r="H281" s="88">
        <v>2650</v>
      </c>
    </row>
    <row r="282" spans="1:8" ht="38.25" x14ac:dyDescent="0.2">
      <c r="A282" s="2" t="s">
        <v>479</v>
      </c>
      <c r="B282" s="34" t="s">
        <v>124</v>
      </c>
      <c r="C282" s="34" t="s">
        <v>60</v>
      </c>
      <c r="D282" s="3" t="s">
        <v>481</v>
      </c>
      <c r="E282" s="34" t="s">
        <v>89</v>
      </c>
      <c r="F282" s="94">
        <f>F283</f>
        <v>828.86300000000006</v>
      </c>
      <c r="G282" s="94">
        <f t="shared" ref="G282:H284" si="69">G283</f>
        <v>0</v>
      </c>
      <c r="H282" s="94">
        <f t="shared" si="69"/>
        <v>0</v>
      </c>
    </row>
    <row r="283" spans="1:8" ht="38.25" x14ac:dyDescent="0.2">
      <c r="A283" s="12" t="s">
        <v>480</v>
      </c>
      <c r="B283" s="32" t="s">
        <v>124</v>
      </c>
      <c r="C283" s="32" t="s">
        <v>60</v>
      </c>
      <c r="D283" s="14" t="s">
        <v>482</v>
      </c>
      <c r="E283" s="32" t="s">
        <v>89</v>
      </c>
      <c r="F283" s="95">
        <f>F284</f>
        <v>828.86300000000006</v>
      </c>
      <c r="G283" s="95">
        <f t="shared" si="69"/>
        <v>0</v>
      </c>
      <c r="H283" s="95">
        <f t="shared" si="69"/>
        <v>0</v>
      </c>
    </row>
    <row r="284" spans="1:8" ht="25.5" x14ac:dyDescent="0.2">
      <c r="A284" s="4" t="s">
        <v>173</v>
      </c>
      <c r="B284" s="27" t="s">
        <v>124</v>
      </c>
      <c r="C284" s="27" t="s">
        <v>60</v>
      </c>
      <c r="D284" s="6" t="s">
        <v>482</v>
      </c>
      <c r="E284" s="27" t="s">
        <v>122</v>
      </c>
      <c r="F284" s="92">
        <f>F285</f>
        <v>828.86300000000006</v>
      </c>
      <c r="G284" s="92">
        <f t="shared" si="69"/>
        <v>0</v>
      </c>
      <c r="H284" s="92">
        <f t="shared" si="69"/>
        <v>0</v>
      </c>
    </row>
    <row r="285" spans="1:8" x14ac:dyDescent="0.2">
      <c r="A285" s="4" t="s">
        <v>175</v>
      </c>
      <c r="B285" s="27" t="s">
        <v>124</v>
      </c>
      <c r="C285" s="27" t="s">
        <v>60</v>
      </c>
      <c r="D285" s="6" t="s">
        <v>482</v>
      </c>
      <c r="E285" s="27">
        <v>410</v>
      </c>
      <c r="F285" s="92">
        <v>828.86300000000006</v>
      </c>
      <c r="G285" s="88">
        <v>0</v>
      </c>
      <c r="H285" s="88">
        <v>0</v>
      </c>
    </row>
    <row r="286" spans="1:8" s="17" customFormat="1" ht="15.75" customHeight="1" x14ac:dyDescent="0.25">
      <c r="A286" s="9" t="s">
        <v>172</v>
      </c>
      <c r="B286" s="41" t="s">
        <v>124</v>
      </c>
      <c r="C286" s="11" t="s">
        <v>74</v>
      </c>
      <c r="D286" s="41" t="s">
        <v>193</v>
      </c>
      <c r="E286" s="11" t="s">
        <v>89</v>
      </c>
      <c r="F286" s="93">
        <f>F287+F320+F324</f>
        <v>132096.655</v>
      </c>
      <c r="G286" s="93">
        <f>G287+G324</f>
        <v>71026.100000000006</v>
      </c>
      <c r="H286" s="93">
        <f>H287+H324</f>
        <v>66026.100000000006</v>
      </c>
    </row>
    <row r="287" spans="1:8" s="17" customFormat="1" ht="51" customHeight="1" x14ac:dyDescent="0.25">
      <c r="A287" s="35" t="s">
        <v>399</v>
      </c>
      <c r="B287" s="34" t="s">
        <v>124</v>
      </c>
      <c r="C287" s="34" t="s">
        <v>74</v>
      </c>
      <c r="D287" s="34" t="s">
        <v>203</v>
      </c>
      <c r="E287" s="3" t="s">
        <v>89</v>
      </c>
      <c r="F287" s="94">
        <f>F288</f>
        <v>120789.065</v>
      </c>
      <c r="G287" s="94">
        <f>G288</f>
        <v>71026.100000000006</v>
      </c>
      <c r="H287" s="94">
        <f>H288</f>
        <v>66026.100000000006</v>
      </c>
    </row>
    <row r="288" spans="1:8" s="17" customFormat="1" ht="44.25" customHeight="1" x14ac:dyDescent="0.25">
      <c r="A288" s="59" t="s">
        <v>27</v>
      </c>
      <c r="B288" s="41" t="s">
        <v>124</v>
      </c>
      <c r="C288" s="41" t="s">
        <v>74</v>
      </c>
      <c r="D288" s="41" t="s">
        <v>264</v>
      </c>
      <c r="E288" s="11" t="s">
        <v>89</v>
      </c>
      <c r="F288" s="93">
        <f>F292+F295+F298+F301+F307+F310+F315+F304+F289</f>
        <v>120789.065</v>
      </c>
      <c r="G288" s="93">
        <f t="shared" ref="G288:H288" si="70">G292+G295+G298+G301+G307+G310+G315+G304+G289</f>
        <v>71026.100000000006</v>
      </c>
      <c r="H288" s="93">
        <f t="shared" si="70"/>
        <v>66026.100000000006</v>
      </c>
    </row>
    <row r="289" spans="1:8" s="17" customFormat="1" ht="27" customHeight="1" x14ac:dyDescent="0.25">
      <c r="A289" s="31" t="s">
        <v>426</v>
      </c>
      <c r="B289" s="32" t="s">
        <v>124</v>
      </c>
      <c r="C289" s="32" t="s">
        <v>74</v>
      </c>
      <c r="D289" s="32" t="s">
        <v>434</v>
      </c>
      <c r="E289" s="14" t="s">
        <v>89</v>
      </c>
      <c r="F289" s="95">
        <f>F290</f>
        <v>1667.5550000000001</v>
      </c>
      <c r="G289" s="148">
        <v>0</v>
      </c>
      <c r="H289" s="148">
        <v>0</v>
      </c>
    </row>
    <row r="290" spans="1:8" s="17" customFormat="1" ht="27" customHeight="1" x14ac:dyDescent="0.25">
      <c r="A290" s="4" t="s">
        <v>31</v>
      </c>
      <c r="B290" s="27" t="s">
        <v>124</v>
      </c>
      <c r="C290" s="27" t="s">
        <v>74</v>
      </c>
      <c r="D290" s="27" t="s">
        <v>434</v>
      </c>
      <c r="E290" s="6" t="s">
        <v>104</v>
      </c>
      <c r="F290" s="92">
        <f>F291</f>
        <v>1667.5550000000001</v>
      </c>
      <c r="G290" s="149">
        <v>0</v>
      </c>
      <c r="H290" s="149">
        <v>0</v>
      </c>
    </row>
    <row r="291" spans="1:8" s="17" customFormat="1" ht="31.5" customHeight="1" x14ac:dyDescent="0.25">
      <c r="A291" s="4" t="s">
        <v>130</v>
      </c>
      <c r="B291" s="27" t="s">
        <v>124</v>
      </c>
      <c r="C291" s="27" t="s">
        <v>74</v>
      </c>
      <c r="D291" s="27" t="s">
        <v>434</v>
      </c>
      <c r="E291" s="6" t="s">
        <v>131</v>
      </c>
      <c r="F291" s="92">
        <f>1667.555</f>
        <v>1667.5550000000001</v>
      </c>
      <c r="G291" s="149">
        <v>0</v>
      </c>
      <c r="H291" s="149">
        <v>0</v>
      </c>
    </row>
    <row r="292" spans="1:8" s="17" customFormat="1" ht="26.25" x14ac:dyDescent="0.25">
      <c r="A292" s="12" t="s">
        <v>271</v>
      </c>
      <c r="B292" s="32" t="s">
        <v>124</v>
      </c>
      <c r="C292" s="14" t="s">
        <v>74</v>
      </c>
      <c r="D292" s="14" t="s">
        <v>265</v>
      </c>
      <c r="E292" s="14" t="s">
        <v>89</v>
      </c>
      <c r="F292" s="95">
        <f t="shared" ref="F292:H293" si="71">F293</f>
        <v>69120.039000000004</v>
      </c>
      <c r="G292" s="95">
        <f t="shared" si="71"/>
        <v>26000</v>
      </c>
      <c r="H292" s="95">
        <f t="shared" si="71"/>
        <v>50000</v>
      </c>
    </row>
    <row r="293" spans="1:8" s="17" customFormat="1" ht="26.25" x14ac:dyDescent="0.25">
      <c r="A293" s="4" t="s">
        <v>31</v>
      </c>
      <c r="B293" s="27" t="s">
        <v>124</v>
      </c>
      <c r="C293" s="6" t="s">
        <v>74</v>
      </c>
      <c r="D293" s="6" t="s">
        <v>265</v>
      </c>
      <c r="E293" s="27" t="s">
        <v>104</v>
      </c>
      <c r="F293" s="92">
        <f t="shared" si="71"/>
        <v>69120.039000000004</v>
      </c>
      <c r="G293" s="92">
        <f t="shared" si="71"/>
        <v>26000</v>
      </c>
      <c r="H293" s="92">
        <f t="shared" si="71"/>
        <v>50000</v>
      </c>
    </row>
    <row r="294" spans="1:8" s="17" customFormat="1" ht="26.25" x14ac:dyDescent="0.25">
      <c r="A294" s="4" t="s">
        <v>130</v>
      </c>
      <c r="B294" s="27" t="s">
        <v>124</v>
      </c>
      <c r="C294" s="27" t="s">
        <v>74</v>
      </c>
      <c r="D294" s="6" t="s">
        <v>265</v>
      </c>
      <c r="E294" s="28">
        <v>240</v>
      </c>
      <c r="F294" s="149">
        <v>69120.039000000004</v>
      </c>
      <c r="G294" s="88">
        <v>26000</v>
      </c>
      <c r="H294" s="88">
        <v>50000</v>
      </c>
    </row>
    <row r="295" spans="1:8" s="17" customFormat="1" ht="38.25" customHeight="1" x14ac:dyDescent="0.25">
      <c r="A295" s="29" t="s">
        <v>7</v>
      </c>
      <c r="B295" s="32" t="s">
        <v>124</v>
      </c>
      <c r="C295" s="32" t="s">
        <v>74</v>
      </c>
      <c r="D295" s="32" t="s">
        <v>8</v>
      </c>
      <c r="E295" s="32" t="s">
        <v>89</v>
      </c>
      <c r="F295" s="95">
        <f t="shared" ref="F295:H296" si="72">F296</f>
        <v>26.1</v>
      </c>
      <c r="G295" s="95">
        <f t="shared" si="72"/>
        <v>26.1</v>
      </c>
      <c r="H295" s="95">
        <f t="shared" si="72"/>
        <v>26.1</v>
      </c>
    </row>
    <row r="296" spans="1:8" s="17" customFormat="1" ht="26.25" x14ac:dyDescent="0.25">
      <c r="A296" s="4" t="s">
        <v>31</v>
      </c>
      <c r="B296" s="27" t="s">
        <v>124</v>
      </c>
      <c r="C296" s="27" t="s">
        <v>74</v>
      </c>
      <c r="D296" s="27" t="s">
        <v>8</v>
      </c>
      <c r="E296" s="27" t="s">
        <v>104</v>
      </c>
      <c r="F296" s="95">
        <f t="shared" si="72"/>
        <v>26.1</v>
      </c>
      <c r="G296" s="92">
        <f t="shared" si="72"/>
        <v>26.1</v>
      </c>
      <c r="H296" s="92">
        <f t="shared" si="72"/>
        <v>26.1</v>
      </c>
    </row>
    <row r="297" spans="1:8" s="17" customFormat="1" ht="26.25" x14ac:dyDescent="0.25">
      <c r="A297" s="26" t="s">
        <v>130</v>
      </c>
      <c r="B297" s="27" t="s">
        <v>124</v>
      </c>
      <c r="C297" s="27" t="s">
        <v>74</v>
      </c>
      <c r="D297" s="27" t="s">
        <v>8</v>
      </c>
      <c r="E297" s="28">
        <v>240</v>
      </c>
      <c r="F297" s="92">
        <v>26.1</v>
      </c>
      <c r="G297" s="98">
        <v>26.1</v>
      </c>
      <c r="H297" s="96">
        <v>26.1</v>
      </c>
    </row>
    <row r="298" spans="1:8" s="17" customFormat="1" ht="26.25" x14ac:dyDescent="0.25">
      <c r="A298" s="146" t="s">
        <v>39</v>
      </c>
      <c r="B298" s="32" t="s">
        <v>124</v>
      </c>
      <c r="C298" s="32" t="s">
        <v>74</v>
      </c>
      <c r="D298" s="32" t="s">
        <v>50</v>
      </c>
      <c r="E298" s="32" t="s">
        <v>89</v>
      </c>
      <c r="F298" s="95">
        <f>F299</f>
        <v>5000</v>
      </c>
      <c r="G298" s="95">
        <f t="shared" ref="G298:H298" si="73">G299</f>
        <v>5000</v>
      </c>
      <c r="H298" s="95">
        <f t="shared" si="73"/>
        <v>10000</v>
      </c>
    </row>
    <row r="299" spans="1:8" s="17" customFormat="1" ht="26.25" x14ac:dyDescent="0.25">
      <c r="A299" s="4" t="s">
        <v>31</v>
      </c>
      <c r="B299" s="27" t="s">
        <v>124</v>
      </c>
      <c r="C299" s="27" t="s">
        <v>74</v>
      </c>
      <c r="D299" s="27" t="s">
        <v>50</v>
      </c>
      <c r="E299" s="27" t="s">
        <v>104</v>
      </c>
      <c r="F299" s="92">
        <f>F300</f>
        <v>5000</v>
      </c>
      <c r="G299" s="92">
        <f t="shared" ref="G299:H299" si="74">G300</f>
        <v>5000</v>
      </c>
      <c r="H299" s="92">
        <f t="shared" si="74"/>
        <v>10000</v>
      </c>
    </row>
    <row r="300" spans="1:8" s="17" customFormat="1" ht="26.25" x14ac:dyDescent="0.25">
      <c r="A300" s="26" t="s">
        <v>130</v>
      </c>
      <c r="B300" s="27" t="s">
        <v>124</v>
      </c>
      <c r="C300" s="27" t="s">
        <v>74</v>
      </c>
      <c r="D300" s="27" t="s">
        <v>50</v>
      </c>
      <c r="E300" s="28">
        <v>240</v>
      </c>
      <c r="F300" s="92">
        <v>5000</v>
      </c>
      <c r="G300" s="98">
        <v>5000</v>
      </c>
      <c r="H300" s="96">
        <v>10000</v>
      </c>
    </row>
    <row r="301" spans="1:8" s="17" customFormat="1" ht="64.5" x14ac:dyDescent="0.25">
      <c r="A301" s="146" t="s">
        <v>376</v>
      </c>
      <c r="B301" s="32" t="s">
        <v>124</v>
      </c>
      <c r="C301" s="32" t="s">
        <v>74</v>
      </c>
      <c r="D301" s="32" t="s">
        <v>341</v>
      </c>
      <c r="E301" s="32" t="s">
        <v>89</v>
      </c>
      <c r="F301" s="95">
        <f>F302</f>
        <v>20400</v>
      </c>
      <c r="G301" s="95">
        <f t="shared" ref="G301:H301" si="75">G302</f>
        <v>5000</v>
      </c>
      <c r="H301" s="95">
        <f t="shared" si="75"/>
        <v>0</v>
      </c>
    </row>
    <row r="302" spans="1:8" s="17" customFormat="1" ht="26.25" x14ac:dyDescent="0.25">
      <c r="A302" s="26" t="s">
        <v>173</v>
      </c>
      <c r="B302" s="27" t="s">
        <v>124</v>
      </c>
      <c r="C302" s="27" t="s">
        <v>74</v>
      </c>
      <c r="D302" s="27" t="s">
        <v>341</v>
      </c>
      <c r="E302" s="27" t="s">
        <v>122</v>
      </c>
      <c r="F302" s="92">
        <f>F303</f>
        <v>20400</v>
      </c>
      <c r="G302" s="92">
        <f t="shared" ref="G302:H302" si="76">G303</f>
        <v>5000</v>
      </c>
      <c r="H302" s="92">
        <f t="shared" si="76"/>
        <v>0</v>
      </c>
    </row>
    <row r="303" spans="1:8" s="17" customFormat="1" ht="13.5" x14ac:dyDescent="0.25">
      <c r="A303" s="26" t="s">
        <v>175</v>
      </c>
      <c r="B303" s="27" t="s">
        <v>124</v>
      </c>
      <c r="C303" s="27" t="s">
        <v>74</v>
      </c>
      <c r="D303" s="27" t="s">
        <v>341</v>
      </c>
      <c r="E303" s="28">
        <v>410</v>
      </c>
      <c r="F303" s="92">
        <v>20400</v>
      </c>
      <c r="G303" s="98">
        <v>5000</v>
      </c>
      <c r="H303" s="96">
        <v>0</v>
      </c>
    </row>
    <row r="304" spans="1:8" s="17" customFormat="1" ht="51.75" x14ac:dyDescent="0.25">
      <c r="A304" s="146" t="s">
        <v>435</v>
      </c>
      <c r="B304" s="32" t="s">
        <v>124</v>
      </c>
      <c r="C304" s="32" t="s">
        <v>74</v>
      </c>
      <c r="D304" s="32" t="s">
        <v>436</v>
      </c>
      <c r="E304" s="32" t="s">
        <v>89</v>
      </c>
      <c r="F304" s="176">
        <f>F305</f>
        <v>595</v>
      </c>
      <c r="G304" s="148">
        <v>0</v>
      </c>
      <c r="H304" s="148">
        <v>0</v>
      </c>
    </row>
    <row r="305" spans="1:8" s="17" customFormat="1" ht="26.25" x14ac:dyDescent="0.25">
      <c r="A305" s="26" t="s">
        <v>173</v>
      </c>
      <c r="B305" s="27" t="s">
        <v>124</v>
      </c>
      <c r="C305" s="27" t="s">
        <v>74</v>
      </c>
      <c r="D305" s="27" t="s">
        <v>436</v>
      </c>
      <c r="E305" s="28">
        <v>400</v>
      </c>
      <c r="F305" s="92">
        <f>F306</f>
        <v>595</v>
      </c>
      <c r="G305" s="149">
        <v>0</v>
      </c>
      <c r="H305" s="149">
        <v>0</v>
      </c>
    </row>
    <row r="306" spans="1:8" s="17" customFormat="1" ht="13.5" x14ac:dyDescent="0.25">
      <c r="A306" s="26" t="s">
        <v>175</v>
      </c>
      <c r="B306" s="27" t="s">
        <v>124</v>
      </c>
      <c r="C306" s="27" t="s">
        <v>74</v>
      </c>
      <c r="D306" s="27" t="s">
        <v>436</v>
      </c>
      <c r="E306" s="28">
        <v>410</v>
      </c>
      <c r="F306" s="92">
        <v>595</v>
      </c>
      <c r="G306" s="149">
        <v>0</v>
      </c>
      <c r="H306" s="149">
        <v>0</v>
      </c>
    </row>
    <row r="307" spans="1:8" s="17" customFormat="1" ht="39" x14ac:dyDescent="0.25">
      <c r="A307" s="31" t="s">
        <v>393</v>
      </c>
      <c r="B307" s="32" t="s">
        <v>124</v>
      </c>
      <c r="C307" s="32" t="s">
        <v>74</v>
      </c>
      <c r="D307" s="142" t="s">
        <v>394</v>
      </c>
      <c r="E307" s="32" t="s">
        <v>89</v>
      </c>
      <c r="F307" s="95">
        <f>F308</f>
        <v>5830.3710000000001</v>
      </c>
      <c r="G307" s="95">
        <f t="shared" ref="G307:H307" si="77">G308</f>
        <v>5000</v>
      </c>
      <c r="H307" s="95">
        <f t="shared" si="77"/>
        <v>0</v>
      </c>
    </row>
    <row r="308" spans="1:8" s="17" customFormat="1" ht="26.25" x14ac:dyDescent="0.25">
      <c r="A308" s="26" t="s">
        <v>173</v>
      </c>
      <c r="B308" s="27" t="s">
        <v>124</v>
      </c>
      <c r="C308" s="27" t="s">
        <v>74</v>
      </c>
      <c r="D308" s="145" t="s">
        <v>394</v>
      </c>
      <c r="E308" s="27" t="s">
        <v>122</v>
      </c>
      <c r="F308" s="92">
        <f>F309</f>
        <v>5830.3710000000001</v>
      </c>
      <c r="G308" s="92">
        <f>G309</f>
        <v>5000</v>
      </c>
      <c r="H308" s="92">
        <f>H309</f>
        <v>0</v>
      </c>
    </row>
    <row r="309" spans="1:8" s="17" customFormat="1" ht="13.5" x14ac:dyDescent="0.25">
      <c r="A309" s="26" t="s">
        <v>175</v>
      </c>
      <c r="B309" s="27" t="s">
        <v>124</v>
      </c>
      <c r="C309" s="27" t="s">
        <v>74</v>
      </c>
      <c r="D309" s="145" t="s">
        <v>394</v>
      </c>
      <c r="E309" s="28">
        <v>410</v>
      </c>
      <c r="F309" s="92">
        <v>5830.3710000000001</v>
      </c>
      <c r="G309" s="98">
        <v>5000</v>
      </c>
      <c r="H309" s="96">
        <v>0</v>
      </c>
    </row>
    <row r="310" spans="1:8" s="17" customFormat="1" ht="51.75" x14ac:dyDescent="0.25">
      <c r="A310" s="111" t="s">
        <v>395</v>
      </c>
      <c r="B310" s="113" t="s">
        <v>124</v>
      </c>
      <c r="C310" s="113" t="s">
        <v>74</v>
      </c>
      <c r="D310" s="142" t="s">
        <v>396</v>
      </c>
      <c r="E310" s="113" t="s">
        <v>89</v>
      </c>
      <c r="F310" s="114">
        <f>F313+F311</f>
        <v>10300</v>
      </c>
      <c r="G310" s="95">
        <f>G313</f>
        <v>15000</v>
      </c>
      <c r="H310" s="95">
        <f>H313</f>
        <v>3000</v>
      </c>
    </row>
    <row r="311" spans="1:8" s="17" customFormat="1" ht="24.75" x14ac:dyDescent="0.25">
      <c r="A311" s="178" t="s">
        <v>38</v>
      </c>
      <c r="B311" s="117" t="s">
        <v>124</v>
      </c>
      <c r="C311" s="117" t="s">
        <v>74</v>
      </c>
      <c r="D311" s="145" t="s">
        <v>396</v>
      </c>
      <c r="E311" s="117" t="s">
        <v>104</v>
      </c>
      <c r="F311" s="118">
        <f>F312</f>
        <v>300</v>
      </c>
      <c r="G311" s="149">
        <v>0</v>
      </c>
      <c r="H311" s="149">
        <v>0</v>
      </c>
    </row>
    <row r="312" spans="1:8" s="17" customFormat="1" ht="24.75" x14ac:dyDescent="0.25">
      <c r="A312" s="178" t="s">
        <v>130</v>
      </c>
      <c r="B312" s="117" t="s">
        <v>124</v>
      </c>
      <c r="C312" s="117" t="s">
        <v>74</v>
      </c>
      <c r="D312" s="145" t="s">
        <v>396</v>
      </c>
      <c r="E312" s="117" t="s">
        <v>131</v>
      </c>
      <c r="F312" s="118">
        <v>300</v>
      </c>
      <c r="G312" s="149">
        <v>0</v>
      </c>
      <c r="H312" s="149">
        <v>0</v>
      </c>
    </row>
    <row r="313" spans="1:8" s="17" customFormat="1" ht="26.25" x14ac:dyDescent="0.25">
      <c r="A313" s="115" t="s">
        <v>173</v>
      </c>
      <c r="B313" s="117" t="s">
        <v>124</v>
      </c>
      <c r="C313" s="117" t="s">
        <v>74</v>
      </c>
      <c r="D313" s="145" t="s">
        <v>396</v>
      </c>
      <c r="E313" s="117" t="s">
        <v>122</v>
      </c>
      <c r="F313" s="118">
        <f t="shared" ref="F313:H313" si="78">F314</f>
        <v>10000</v>
      </c>
      <c r="G313" s="92">
        <f t="shared" si="78"/>
        <v>15000</v>
      </c>
      <c r="H313" s="92">
        <f t="shared" si="78"/>
        <v>3000</v>
      </c>
    </row>
    <row r="314" spans="1:8" s="17" customFormat="1" ht="13.5" x14ac:dyDescent="0.25">
      <c r="A314" s="115" t="s">
        <v>175</v>
      </c>
      <c r="B314" s="117" t="s">
        <v>124</v>
      </c>
      <c r="C314" s="117" t="s">
        <v>74</v>
      </c>
      <c r="D314" s="145" t="s">
        <v>396</v>
      </c>
      <c r="E314" s="116">
        <v>410</v>
      </c>
      <c r="F314" s="118">
        <f>10300-300</f>
        <v>10000</v>
      </c>
      <c r="G314" s="98">
        <v>15000</v>
      </c>
      <c r="H314" s="96">
        <v>3000</v>
      </c>
    </row>
    <row r="315" spans="1:8" s="17" customFormat="1" ht="51.75" x14ac:dyDescent="0.25">
      <c r="A315" s="111" t="s">
        <v>397</v>
      </c>
      <c r="B315" s="113" t="s">
        <v>124</v>
      </c>
      <c r="C315" s="113" t="s">
        <v>74</v>
      </c>
      <c r="D315" s="142" t="s">
        <v>398</v>
      </c>
      <c r="E315" s="113" t="s">
        <v>89</v>
      </c>
      <c r="F315" s="114">
        <f>F318+F316</f>
        <v>7850</v>
      </c>
      <c r="G315" s="95">
        <f>G318</f>
        <v>15000</v>
      </c>
      <c r="H315" s="95">
        <f>H318</f>
        <v>3000</v>
      </c>
    </row>
    <row r="316" spans="1:8" s="17" customFormat="1" ht="24.75" x14ac:dyDescent="0.25">
      <c r="A316" s="178" t="s">
        <v>38</v>
      </c>
      <c r="B316" s="117" t="s">
        <v>124</v>
      </c>
      <c r="C316" s="117" t="s">
        <v>74</v>
      </c>
      <c r="D316" s="145" t="s">
        <v>398</v>
      </c>
      <c r="E316" s="117" t="s">
        <v>104</v>
      </c>
      <c r="F316" s="118">
        <f>F317</f>
        <v>350</v>
      </c>
      <c r="G316" s="149">
        <v>0</v>
      </c>
      <c r="H316" s="149">
        <v>0</v>
      </c>
    </row>
    <row r="317" spans="1:8" s="17" customFormat="1" ht="24.75" x14ac:dyDescent="0.25">
      <c r="A317" s="178" t="s">
        <v>130</v>
      </c>
      <c r="B317" s="117" t="s">
        <v>124</v>
      </c>
      <c r="C317" s="117" t="s">
        <v>74</v>
      </c>
      <c r="D317" s="145" t="s">
        <v>398</v>
      </c>
      <c r="E317" s="117" t="s">
        <v>131</v>
      </c>
      <c r="F317" s="118">
        <v>350</v>
      </c>
      <c r="G317" s="149">
        <v>0</v>
      </c>
      <c r="H317" s="149">
        <v>0</v>
      </c>
    </row>
    <row r="318" spans="1:8" s="17" customFormat="1" ht="26.25" x14ac:dyDescent="0.25">
      <c r="A318" s="115" t="s">
        <v>173</v>
      </c>
      <c r="B318" s="117" t="s">
        <v>124</v>
      </c>
      <c r="C318" s="117" t="s">
        <v>74</v>
      </c>
      <c r="D318" s="145" t="s">
        <v>398</v>
      </c>
      <c r="E318" s="117" t="s">
        <v>122</v>
      </c>
      <c r="F318" s="118">
        <f t="shared" ref="F318:H318" si="79">F319</f>
        <v>7500</v>
      </c>
      <c r="G318" s="92">
        <f t="shared" si="79"/>
        <v>15000</v>
      </c>
      <c r="H318" s="92">
        <f t="shared" si="79"/>
        <v>3000</v>
      </c>
    </row>
    <row r="319" spans="1:8" s="17" customFormat="1" ht="13.5" x14ac:dyDescent="0.25">
      <c r="A319" s="115" t="s">
        <v>175</v>
      </c>
      <c r="B319" s="117" t="s">
        <v>124</v>
      </c>
      <c r="C319" s="117" t="s">
        <v>74</v>
      </c>
      <c r="D319" s="145" t="s">
        <v>398</v>
      </c>
      <c r="E319" s="116">
        <v>410</v>
      </c>
      <c r="F319" s="118">
        <f>7850-350</f>
        <v>7500</v>
      </c>
      <c r="G319" s="98">
        <v>15000</v>
      </c>
      <c r="H319" s="96">
        <v>3000</v>
      </c>
    </row>
    <row r="320" spans="1:8" s="17" customFormat="1" ht="96.75" customHeight="1" x14ac:dyDescent="0.25">
      <c r="A320" s="168" t="s">
        <v>381</v>
      </c>
      <c r="B320" s="133" t="s">
        <v>124</v>
      </c>
      <c r="C320" s="133" t="s">
        <v>74</v>
      </c>
      <c r="D320" s="133" t="s">
        <v>382</v>
      </c>
      <c r="E320" s="169" t="s">
        <v>89</v>
      </c>
      <c r="F320" s="125">
        <f>F321</f>
        <v>10011.959000000001</v>
      </c>
      <c r="G320" s="125">
        <f t="shared" ref="G320:H320" si="80">G321</f>
        <v>0</v>
      </c>
      <c r="H320" s="125">
        <f t="shared" si="80"/>
        <v>0</v>
      </c>
    </row>
    <row r="321" spans="1:8" s="17" customFormat="1" ht="29.25" customHeight="1" x14ac:dyDescent="0.25">
      <c r="A321" s="111" t="s">
        <v>384</v>
      </c>
      <c r="B321" s="113" t="s">
        <v>124</v>
      </c>
      <c r="C321" s="113" t="s">
        <v>74</v>
      </c>
      <c r="D321" s="113" t="s">
        <v>383</v>
      </c>
      <c r="E321" s="112" t="s">
        <v>89</v>
      </c>
      <c r="F321" s="114">
        <f>F322</f>
        <v>10011.959000000001</v>
      </c>
      <c r="G321" s="114">
        <f t="shared" ref="G321:H321" si="81">G322</f>
        <v>0</v>
      </c>
      <c r="H321" s="114">
        <f t="shared" si="81"/>
        <v>0</v>
      </c>
    </row>
    <row r="322" spans="1:8" s="17" customFormat="1" ht="26.25" x14ac:dyDescent="0.25">
      <c r="A322" s="115" t="s">
        <v>38</v>
      </c>
      <c r="B322" s="117" t="s">
        <v>124</v>
      </c>
      <c r="C322" s="117" t="s">
        <v>74</v>
      </c>
      <c r="D322" s="117" t="s">
        <v>383</v>
      </c>
      <c r="E322" s="116" t="s">
        <v>104</v>
      </c>
      <c r="F322" s="118">
        <f>F323</f>
        <v>10011.959000000001</v>
      </c>
      <c r="G322" s="118">
        <f t="shared" ref="G322:H322" si="82">G323</f>
        <v>0</v>
      </c>
      <c r="H322" s="118">
        <f t="shared" si="82"/>
        <v>0</v>
      </c>
    </row>
    <row r="323" spans="1:8" s="17" customFormat="1" ht="26.25" x14ac:dyDescent="0.25">
      <c r="A323" s="115" t="s">
        <v>130</v>
      </c>
      <c r="B323" s="117" t="s">
        <v>124</v>
      </c>
      <c r="C323" s="117" t="s">
        <v>74</v>
      </c>
      <c r="D323" s="117" t="s">
        <v>383</v>
      </c>
      <c r="E323" s="116" t="s">
        <v>131</v>
      </c>
      <c r="F323" s="118">
        <f>7221.912+2790.047</f>
        <v>10011.959000000001</v>
      </c>
      <c r="G323" s="98">
        <v>0</v>
      </c>
      <c r="H323" s="96">
        <v>0</v>
      </c>
    </row>
    <row r="324" spans="1:8" s="17" customFormat="1" ht="40.5" x14ac:dyDescent="0.25">
      <c r="A324" s="59" t="s">
        <v>317</v>
      </c>
      <c r="B324" s="41" t="s">
        <v>124</v>
      </c>
      <c r="C324" s="41" t="s">
        <v>74</v>
      </c>
      <c r="D324" s="41" t="s">
        <v>9</v>
      </c>
      <c r="E324" s="41" t="s">
        <v>89</v>
      </c>
      <c r="F324" s="93">
        <f>F325</f>
        <v>1295.6310000000001</v>
      </c>
      <c r="G324" s="93">
        <f t="shared" ref="G324:H324" si="83">G325</f>
        <v>0</v>
      </c>
      <c r="H324" s="93">
        <f t="shared" si="83"/>
        <v>0</v>
      </c>
    </row>
    <row r="325" spans="1:8" s="17" customFormat="1" ht="15.75" customHeight="1" x14ac:dyDescent="0.25">
      <c r="A325" s="31" t="s">
        <v>10</v>
      </c>
      <c r="B325" s="32" t="s">
        <v>124</v>
      </c>
      <c r="C325" s="32" t="s">
        <v>74</v>
      </c>
      <c r="D325" s="32" t="s">
        <v>11</v>
      </c>
      <c r="E325" s="32" t="s">
        <v>89</v>
      </c>
      <c r="F325" s="95">
        <f>F326</f>
        <v>1295.6310000000001</v>
      </c>
      <c r="G325" s="95">
        <f t="shared" ref="G325:H326" si="84">G326</f>
        <v>0</v>
      </c>
      <c r="H325" s="95">
        <f t="shared" si="84"/>
        <v>0</v>
      </c>
    </row>
    <row r="326" spans="1:8" s="17" customFormat="1" ht="13.5" x14ac:dyDescent="0.25">
      <c r="A326" s="43" t="s">
        <v>105</v>
      </c>
      <c r="B326" s="27" t="s">
        <v>124</v>
      </c>
      <c r="C326" s="27" t="s">
        <v>74</v>
      </c>
      <c r="D326" s="27" t="s">
        <v>11</v>
      </c>
      <c r="E326" s="27" t="s">
        <v>106</v>
      </c>
      <c r="F326" s="92">
        <f>F327</f>
        <v>1295.6310000000001</v>
      </c>
      <c r="G326" s="92">
        <v>0</v>
      </c>
      <c r="H326" s="92">
        <f t="shared" si="84"/>
        <v>0</v>
      </c>
    </row>
    <row r="327" spans="1:8" s="17" customFormat="1" ht="39" x14ac:dyDescent="0.25">
      <c r="A327" s="43" t="s">
        <v>139</v>
      </c>
      <c r="B327" s="27" t="s">
        <v>124</v>
      </c>
      <c r="C327" s="27" t="s">
        <v>74</v>
      </c>
      <c r="D327" s="27" t="s">
        <v>11</v>
      </c>
      <c r="E327" s="28">
        <v>810</v>
      </c>
      <c r="F327" s="149">
        <f>76+1219.631</f>
        <v>1295.6310000000001</v>
      </c>
      <c r="G327" s="96">
        <v>0</v>
      </c>
      <c r="H327" s="96">
        <v>0</v>
      </c>
    </row>
    <row r="328" spans="1:8" s="17" customFormat="1" ht="21.75" customHeight="1" x14ac:dyDescent="0.25">
      <c r="A328" s="48" t="s">
        <v>53</v>
      </c>
      <c r="B328" s="41" t="s">
        <v>124</v>
      </c>
      <c r="C328" s="41" t="s">
        <v>66</v>
      </c>
      <c r="D328" s="41" t="s">
        <v>193</v>
      </c>
      <c r="E328" s="41" t="s">
        <v>89</v>
      </c>
      <c r="F328" s="93">
        <f>F329+F336</f>
        <v>34190.464</v>
      </c>
      <c r="G328" s="93">
        <f t="shared" ref="G328:H328" si="85">G329+G336</f>
        <v>20464.36</v>
      </c>
      <c r="H328" s="93">
        <f t="shared" si="85"/>
        <v>20464.36</v>
      </c>
    </row>
    <row r="329" spans="1:8" s="17" customFormat="1" ht="41.25" customHeight="1" x14ac:dyDescent="0.25">
      <c r="A329" s="52" t="s">
        <v>316</v>
      </c>
      <c r="B329" s="34" t="s">
        <v>124</v>
      </c>
      <c r="C329" s="34" t="s">
        <v>66</v>
      </c>
      <c r="D329" s="34" t="s">
        <v>54</v>
      </c>
      <c r="E329" s="34" t="s">
        <v>89</v>
      </c>
      <c r="F329" s="94">
        <f>F330+F333</f>
        <v>12640</v>
      </c>
      <c r="G329" s="94">
        <f t="shared" ref="G329:H329" si="86">G330+G333</f>
        <v>5000</v>
      </c>
      <c r="H329" s="94">
        <f t="shared" si="86"/>
        <v>5000</v>
      </c>
    </row>
    <row r="330" spans="1:8" s="17" customFormat="1" ht="26.25" customHeight="1" x14ac:dyDescent="0.25">
      <c r="A330" s="76" t="s">
        <v>55</v>
      </c>
      <c r="B330" s="32" t="s">
        <v>124</v>
      </c>
      <c r="C330" s="32" t="s">
        <v>66</v>
      </c>
      <c r="D330" s="32" t="s">
        <v>56</v>
      </c>
      <c r="E330" s="32" t="s">
        <v>89</v>
      </c>
      <c r="F330" s="95">
        <f>F331</f>
        <v>10456</v>
      </c>
      <c r="G330" s="95">
        <f t="shared" ref="G330:H330" si="87">G331</f>
        <v>5000</v>
      </c>
      <c r="H330" s="95">
        <f t="shared" si="87"/>
        <v>5000</v>
      </c>
    </row>
    <row r="331" spans="1:8" s="17" customFormat="1" ht="27" customHeight="1" x14ac:dyDescent="0.25">
      <c r="A331" s="4" t="s">
        <v>31</v>
      </c>
      <c r="B331" s="27" t="s">
        <v>124</v>
      </c>
      <c r="C331" s="27" t="s">
        <v>66</v>
      </c>
      <c r="D331" s="27" t="s">
        <v>56</v>
      </c>
      <c r="E331" s="27" t="s">
        <v>104</v>
      </c>
      <c r="F331" s="92">
        <f>F332</f>
        <v>10456</v>
      </c>
      <c r="G331" s="92">
        <f t="shared" ref="G331:H331" si="88">G332</f>
        <v>5000</v>
      </c>
      <c r="H331" s="92">
        <f t="shared" si="88"/>
        <v>5000</v>
      </c>
    </row>
    <row r="332" spans="1:8" s="17" customFormat="1" ht="27" customHeight="1" x14ac:dyDescent="0.25">
      <c r="A332" s="26" t="s">
        <v>130</v>
      </c>
      <c r="B332" s="27" t="s">
        <v>124</v>
      </c>
      <c r="C332" s="27" t="s">
        <v>66</v>
      </c>
      <c r="D332" s="27" t="s">
        <v>56</v>
      </c>
      <c r="E332" s="28">
        <v>240</v>
      </c>
      <c r="F332" s="149">
        <v>10456</v>
      </c>
      <c r="G332" s="159">
        <v>5000</v>
      </c>
      <c r="H332" s="159">
        <v>5000</v>
      </c>
    </row>
    <row r="333" spans="1:8" s="17" customFormat="1" ht="39.75" customHeight="1" x14ac:dyDescent="0.25">
      <c r="A333" s="31" t="s">
        <v>391</v>
      </c>
      <c r="B333" s="32" t="s">
        <v>124</v>
      </c>
      <c r="C333" s="32" t="s">
        <v>66</v>
      </c>
      <c r="D333" s="32" t="s">
        <v>392</v>
      </c>
      <c r="E333" s="30" t="s">
        <v>89</v>
      </c>
      <c r="F333" s="148">
        <f>F334</f>
        <v>2184</v>
      </c>
      <c r="G333" s="148">
        <f t="shared" ref="G333:H333" si="89">G334</f>
        <v>0</v>
      </c>
      <c r="H333" s="148">
        <f t="shared" si="89"/>
        <v>0</v>
      </c>
    </row>
    <row r="334" spans="1:8" s="17" customFormat="1" ht="27" customHeight="1" x14ac:dyDescent="0.25">
      <c r="A334" s="26" t="s">
        <v>31</v>
      </c>
      <c r="B334" s="27" t="s">
        <v>124</v>
      </c>
      <c r="C334" s="27" t="s">
        <v>66</v>
      </c>
      <c r="D334" s="27" t="s">
        <v>392</v>
      </c>
      <c r="E334" s="28" t="s">
        <v>104</v>
      </c>
      <c r="F334" s="149">
        <f>F335</f>
        <v>2184</v>
      </c>
      <c r="G334" s="149">
        <f t="shared" ref="G334:H334" si="90">G335</f>
        <v>0</v>
      </c>
      <c r="H334" s="149">
        <f t="shared" si="90"/>
        <v>0</v>
      </c>
    </row>
    <row r="335" spans="1:8" s="17" customFormat="1" ht="27" customHeight="1" x14ac:dyDescent="0.25">
      <c r="A335" s="26" t="s">
        <v>130</v>
      </c>
      <c r="B335" s="27" t="s">
        <v>124</v>
      </c>
      <c r="C335" s="27" t="s">
        <v>66</v>
      </c>
      <c r="D335" s="27" t="s">
        <v>392</v>
      </c>
      <c r="E335" s="28">
        <v>240</v>
      </c>
      <c r="F335" s="149">
        <v>2184</v>
      </c>
      <c r="G335" s="159">
        <v>0</v>
      </c>
      <c r="H335" s="159">
        <v>0</v>
      </c>
    </row>
    <row r="336" spans="1:8" s="17" customFormat="1" ht="39" x14ac:dyDescent="0.25">
      <c r="A336" s="35" t="s">
        <v>400</v>
      </c>
      <c r="B336" s="34" t="s">
        <v>124</v>
      </c>
      <c r="C336" s="34" t="s">
        <v>66</v>
      </c>
      <c r="D336" s="34" t="s">
        <v>40</v>
      </c>
      <c r="E336" s="34" t="s">
        <v>89</v>
      </c>
      <c r="F336" s="94">
        <f>F337+F340</f>
        <v>21550.464</v>
      </c>
      <c r="G336" s="94">
        <f t="shared" ref="G336:H336" si="91">G337+G340</f>
        <v>15464.36</v>
      </c>
      <c r="H336" s="94">
        <f t="shared" si="91"/>
        <v>15464.36</v>
      </c>
    </row>
    <row r="337" spans="1:8" s="15" customFormat="1" ht="27.75" customHeight="1" x14ac:dyDescent="0.2">
      <c r="A337" s="31" t="s">
        <v>356</v>
      </c>
      <c r="B337" s="32" t="s">
        <v>124</v>
      </c>
      <c r="C337" s="32" t="s">
        <v>66</v>
      </c>
      <c r="D337" s="32" t="s">
        <v>357</v>
      </c>
      <c r="E337" s="32" t="s">
        <v>89</v>
      </c>
      <c r="F337" s="148">
        <f>F338</f>
        <v>21550.464</v>
      </c>
      <c r="G337" s="148">
        <f t="shared" ref="G337:H337" si="92">G338</f>
        <v>14464.36</v>
      </c>
      <c r="H337" s="148">
        <f t="shared" si="92"/>
        <v>14464.36</v>
      </c>
    </row>
    <row r="338" spans="1:8" s="17" customFormat="1" ht="26.25" x14ac:dyDescent="0.25">
      <c r="A338" s="31" t="s">
        <v>38</v>
      </c>
      <c r="B338" s="32" t="s">
        <v>124</v>
      </c>
      <c r="C338" s="32" t="s">
        <v>66</v>
      </c>
      <c r="D338" s="32" t="s">
        <v>357</v>
      </c>
      <c r="E338" s="32" t="s">
        <v>104</v>
      </c>
      <c r="F338" s="95">
        <f>F339</f>
        <v>21550.464</v>
      </c>
      <c r="G338" s="95">
        <f t="shared" ref="G338:H338" si="93">G339</f>
        <v>14464.36</v>
      </c>
      <c r="H338" s="95">
        <f t="shared" si="93"/>
        <v>14464.36</v>
      </c>
    </row>
    <row r="339" spans="1:8" s="17" customFormat="1" ht="26.25" x14ac:dyDescent="0.25">
      <c r="A339" s="26" t="s">
        <v>130</v>
      </c>
      <c r="B339" s="27" t="s">
        <v>124</v>
      </c>
      <c r="C339" s="27" t="s">
        <v>66</v>
      </c>
      <c r="D339" s="27" t="s">
        <v>357</v>
      </c>
      <c r="E339" s="27">
        <v>240</v>
      </c>
      <c r="F339" s="92">
        <f>14464.36+6086.104+1000</f>
        <v>21550.464</v>
      </c>
      <c r="G339" s="96">
        <v>14464.36</v>
      </c>
      <c r="H339" s="96">
        <v>14464.36</v>
      </c>
    </row>
    <row r="340" spans="1:8" s="17" customFormat="1" ht="17.25" customHeight="1" x14ac:dyDescent="0.25">
      <c r="A340" s="31" t="s">
        <v>358</v>
      </c>
      <c r="B340" s="32" t="s">
        <v>124</v>
      </c>
      <c r="C340" s="32" t="s">
        <v>66</v>
      </c>
      <c r="D340" s="32" t="s">
        <v>359</v>
      </c>
      <c r="E340" s="30" t="s">
        <v>89</v>
      </c>
      <c r="F340" s="95">
        <f>F341</f>
        <v>0</v>
      </c>
      <c r="G340" s="95">
        <f t="shared" ref="G340:H340" si="94">G341</f>
        <v>1000</v>
      </c>
      <c r="H340" s="95">
        <f t="shared" si="94"/>
        <v>1000</v>
      </c>
    </row>
    <row r="341" spans="1:8" s="16" customFormat="1" ht="25.5" x14ac:dyDescent="0.2">
      <c r="A341" s="26" t="s">
        <v>38</v>
      </c>
      <c r="B341" s="27" t="s">
        <v>124</v>
      </c>
      <c r="C341" s="27" t="s">
        <v>66</v>
      </c>
      <c r="D341" s="27" t="s">
        <v>359</v>
      </c>
      <c r="E341" s="27" t="s">
        <v>104</v>
      </c>
      <c r="F341" s="92">
        <f>F342</f>
        <v>0</v>
      </c>
      <c r="G341" s="92">
        <f t="shared" ref="G341:H341" si="95">G342</f>
        <v>1000</v>
      </c>
      <c r="H341" s="92">
        <f t="shared" si="95"/>
        <v>1000</v>
      </c>
    </row>
    <row r="342" spans="1:8" s="17" customFormat="1" ht="26.25" x14ac:dyDescent="0.25">
      <c r="A342" s="26" t="s">
        <v>130</v>
      </c>
      <c r="B342" s="27" t="s">
        <v>124</v>
      </c>
      <c r="C342" s="27" t="s">
        <v>66</v>
      </c>
      <c r="D342" s="27" t="s">
        <v>359</v>
      </c>
      <c r="E342" s="27">
        <v>240</v>
      </c>
      <c r="F342" s="92">
        <f>1000-1000</f>
        <v>0</v>
      </c>
      <c r="G342" s="96">
        <v>1000</v>
      </c>
      <c r="H342" s="96">
        <v>1000</v>
      </c>
    </row>
    <row r="343" spans="1:8" s="17" customFormat="1" ht="27" x14ac:dyDescent="0.25">
      <c r="A343" s="46" t="s">
        <v>169</v>
      </c>
      <c r="B343" s="41" t="s">
        <v>124</v>
      </c>
      <c r="C343" s="41" t="s">
        <v>124</v>
      </c>
      <c r="D343" s="41" t="s">
        <v>178</v>
      </c>
      <c r="E343" s="41" t="s">
        <v>89</v>
      </c>
      <c r="F343" s="93">
        <f>F344+F351</f>
        <v>11972.77</v>
      </c>
      <c r="G343" s="93">
        <f>G344+G351</f>
        <v>11855.02</v>
      </c>
      <c r="H343" s="93">
        <f>H344+H351</f>
        <v>12329.021000000001</v>
      </c>
    </row>
    <row r="344" spans="1:8" s="17" customFormat="1" ht="51.75" x14ac:dyDescent="0.25">
      <c r="A344" s="155" t="s">
        <v>399</v>
      </c>
      <c r="B344" s="41" t="s">
        <v>124</v>
      </c>
      <c r="C344" s="41" t="s">
        <v>124</v>
      </c>
      <c r="D344" s="34" t="s">
        <v>203</v>
      </c>
      <c r="E344" s="41" t="s">
        <v>89</v>
      </c>
      <c r="F344" s="93">
        <f t="shared" ref="F344:H347" si="96">F345</f>
        <v>11972</v>
      </c>
      <c r="G344" s="93">
        <f t="shared" si="96"/>
        <v>11855</v>
      </c>
      <c r="H344" s="93">
        <f t="shared" si="96"/>
        <v>12329</v>
      </c>
    </row>
    <row r="345" spans="1:8" s="17" customFormat="1" ht="57.75" customHeight="1" x14ac:dyDescent="0.25">
      <c r="A345" s="82" t="s">
        <v>318</v>
      </c>
      <c r="B345" s="41" t="s">
        <v>124</v>
      </c>
      <c r="C345" s="41" t="s">
        <v>124</v>
      </c>
      <c r="D345" s="41" t="s">
        <v>266</v>
      </c>
      <c r="E345" s="41" t="s">
        <v>89</v>
      </c>
      <c r="F345" s="93">
        <f t="shared" si="96"/>
        <v>11972</v>
      </c>
      <c r="G345" s="93">
        <f t="shared" si="96"/>
        <v>11855</v>
      </c>
      <c r="H345" s="93">
        <f t="shared" si="96"/>
        <v>12329</v>
      </c>
    </row>
    <row r="346" spans="1:8" s="17" customFormat="1" ht="26.25" x14ac:dyDescent="0.25">
      <c r="A346" s="12" t="s">
        <v>115</v>
      </c>
      <c r="B346" s="32" t="s">
        <v>124</v>
      </c>
      <c r="C346" s="32" t="s">
        <v>124</v>
      </c>
      <c r="D346" s="14" t="s">
        <v>204</v>
      </c>
      <c r="E346" s="32" t="s">
        <v>89</v>
      </c>
      <c r="F346" s="95">
        <f>F347+F349</f>
        <v>11972</v>
      </c>
      <c r="G346" s="95">
        <f>G347+G349</f>
        <v>11855</v>
      </c>
      <c r="H346" s="95">
        <f>H347+H349</f>
        <v>12329</v>
      </c>
    </row>
    <row r="347" spans="1:8" s="17" customFormat="1" ht="51.75" x14ac:dyDescent="0.25">
      <c r="A347" s="4" t="s">
        <v>107</v>
      </c>
      <c r="B347" s="27" t="s">
        <v>124</v>
      </c>
      <c r="C347" s="27" t="s">
        <v>124</v>
      </c>
      <c r="D347" s="6" t="s">
        <v>204</v>
      </c>
      <c r="E347" s="27" t="s">
        <v>108</v>
      </c>
      <c r="F347" s="149">
        <f t="shared" si="96"/>
        <v>11512</v>
      </c>
      <c r="G347" s="149">
        <f t="shared" si="96"/>
        <v>11855</v>
      </c>
      <c r="H347" s="149">
        <f t="shared" si="96"/>
        <v>12329</v>
      </c>
    </row>
    <row r="348" spans="1:8" s="17" customFormat="1" ht="26.25" x14ac:dyDescent="0.25">
      <c r="A348" s="4" t="s">
        <v>129</v>
      </c>
      <c r="B348" s="27" t="s">
        <v>124</v>
      </c>
      <c r="C348" s="27" t="s">
        <v>124</v>
      </c>
      <c r="D348" s="6" t="s">
        <v>204</v>
      </c>
      <c r="E348" s="27" t="s">
        <v>128</v>
      </c>
      <c r="F348" s="149">
        <v>11512</v>
      </c>
      <c r="G348" s="149">
        <v>11855</v>
      </c>
      <c r="H348" s="149">
        <v>12329</v>
      </c>
    </row>
    <row r="349" spans="1:8" s="17" customFormat="1" ht="26.25" x14ac:dyDescent="0.25">
      <c r="A349" s="4" t="s">
        <v>31</v>
      </c>
      <c r="B349" s="27" t="s">
        <v>124</v>
      </c>
      <c r="C349" s="27" t="s">
        <v>124</v>
      </c>
      <c r="D349" s="6" t="s">
        <v>204</v>
      </c>
      <c r="E349" s="27" t="s">
        <v>104</v>
      </c>
      <c r="F349" s="149">
        <f>F350</f>
        <v>460</v>
      </c>
      <c r="G349" s="149">
        <f>G350</f>
        <v>0</v>
      </c>
      <c r="H349" s="149">
        <f>H350</f>
        <v>0</v>
      </c>
    </row>
    <row r="350" spans="1:8" s="17" customFormat="1" ht="26.25" x14ac:dyDescent="0.25">
      <c r="A350" s="26" t="s">
        <v>130</v>
      </c>
      <c r="B350" s="27" t="s">
        <v>124</v>
      </c>
      <c r="C350" s="27" t="s">
        <v>124</v>
      </c>
      <c r="D350" s="6" t="s">
        <v>204</v>
      </c>
      <c r="E350" s="28">
        <v>240</v>
      </c>
      <c r="F350" s="149">
        <v>460</v>
      </c>
      <c r="G350" s="159">
        <v>0</v>
      </c>
      <c r="H350" s="159">
        <v>0</v>
      </c>
    </row>
    <row r="351" spans="1:8" s="17" customFormat="1" ht="26.25" x14ac:dyDescent="0.25">
      <c r="A351" s="35" t="s">
        <v>162</v>
      </c>
      <c r="B351" s="34" t="s">
        <v>124</v>
      </c>
      <c r="C351" s="34" t="s">
        <v>124</v>
      </c>
      <c r="D351" s="34" t="s">
        <v>205</v>
      </c>
      <c r="E351" s="34" t="s">
        <v>89</v>
      </c>
      <c r="F351" s="94">
        <f>F353</f>
        <v>0.77</v>
      </c>
      <c r="G351" s="100">
        <f>G353</f>
        <v>0.02</v>
      </c>
      <c r="H351" s="100">
        <f>H353</f>
        <v>2.1000000000000001E-2</v>
      </c>
    </row>
    <row r="352" spans="1:8" s="17" customFormat="1" ht="26.25" x14ac:dyDescent="0.25">
      <c r="A352" s="4" t="s">
        <v>267</v>
      </c>
      <c r="B352" s="27" t="s">
        <v>124</v>
      </c>
      <c r="C352" s="27" t="s">
        <v>124</v>
      </c>
      <c r="D352" s="27" t="s">
        <v>206</v>
      </c>
      <c r="E352" s="27" t="s">
        <v>89</v>
      </c>
      <c r="F352" s="92">
        <f>F353</f>
        <v>0.77</v>
      </c>
      <c r="G352" s="92">
        <f>G353</f>
        <v>0.02</v>
      </c>
      <c r="H352" s="92">
        <f>H353</f>
        <v>2.1000000000000001E-2</v>
      </c>
    </row>
    <row r="353" spans="1:8" s="17" customFormat="1" ht="39.75" customHeight="1" x14ac:dyDescent="0.25">
      <c r="A353" s="31" t="s">
        <v>123</v>
      </c>
      <c r="B353" s="32" t="s">
        <v>124</v>
      </c>
      <c r="C353" s="14" t="s">
        <v>124</v>
      </c>
      <c r="D353" s="32" t="s">
        <v>207</v>
      </c>
      <c r="E353" s="32" t="s">
        <v>89</v>
      </c>
      <c r="F353" s="95">
        <f>F354+F357</f>
        <v>0.77</v>
      </c>
      <c r="G353" s="95">
        <f>G354+G357</f>
        <v>0.02</v>
      </c>
      <c r="H353" s="95">
        <f>H354+H357</f>
        <v>2.1000000000000001E-2</v>
      </c>
    </row>
    <row r="354" spans="1:8" s="17" customFormat="1" ht="26.25" x14ac:dyDescent="0.25">
      <c r="A354" s="4" t="s">
        <v>31</v>
      </c>
      <c r="B354" s="27" t="s">
        <v>124</v>
      </c>
      <c r="C354" s="6" t="s">
        <v>124</v>
      </c>
      <c r="D354" s="27" t="s">
        <v>207</v>
      </c>
      <c r="E354" s="27" t="s">
        <v>104</v>
      </c>
      <c r="F354" s="92">
        <f>F355</f>
        <v>0.02</v>
      </c>
      <c r="G354" s="92">
        <f>G355</f>
        <v>0.02</v>
      </c>
      <c r="H354" s="92">
        <f>H355</f>
        <v>2.1000000000000001E-2</v>
      </c>
    </row>
    <row r="355" spans="1:8" s="17" customFormat="1" ht="26.25" x14ac:dyDescent="0.25">
      <c r="A355" s="26" t="s">
        <v>130</v>
      </c>
      <c r="B355" s="27" t="s">
        <v>124</v>
      </c>
      <c r="C355" s="6" t="s">
        <v>124</v>
      </c>
      <c r="D355" s="27" t="s">
        <v>207</v>
      </c>
      <c r="E355" s="28">
        <v>240</v>
      </c>
      <c r="F355" s="92">
        <v>0.02</v>
      </c>
      <c r="G355" s="92">
        <v>0.02</v>
      </c>
      <c r="H355" s="92">
        <v>2.1000000000000001E-2</v>
      </c>
    </row>
    <row r="356" spans="1:8" s="17" customFormat="1" ht="102.75" x14ac:dyDescent="0.25">
      <c r="A356" s="31" t="s">
        <v>483</v>
      </c>
      <c r="B356" s="32" t="s">
        <v>124</v>
      </c>
      <c r="C356" s="14" t="s">
        <v>124</v>
      </c>
      <c r="D356" s="32" t="s">
        <v>484</v>
      </c>
      <c r="E356" s="32" t="s">
        <v>89</v>
      </c>
      <c r="F356" s="95">
        <f>F357</f>
        <v>0.75</v>
      </c>
      <c r="G356" s="95">
        <f t="shared" ref="G356:H356" si="97">G357</f>
        <v>0</v>
      </c>
      <c r="H356" s="95">
        <f t="shared" si="97"/>
        <v>0</v>
      </c>
    </row>
    <row r="357" spans="1:8" s="17" customFormat="1" ht="26.25" x14ac:dyDescent="0.25">
      <c r="A357" s="4" t="s">
        <v>31</v>
      </c>
      <c r="B357" s="27" t="s">
        <v>124</v>
      </c>
      <c r="C357" s="6" t="s">
        <v>124</v>
      </c>
      <c r="D357" s="27" t="s">
        <v>484</v>
      </c>
      <c r="E357" s="28">
        <v>200</v>
      </c>
      <c r="F357" s="92">
        <f>F358</f>
        <v>0.75</v>
      </c>
      <c r="G357" s="92">
        <f>G358</f>
        <v>0</v>
      </c>
      <c r="H357" s="92">
        <f>H358</f>
        <v>0</v>
      </c>
    </row>
    <row r="358" spans="1:8" s="17" customFormat="1" ht="26.25" x14ac:dyDescent="0.25">
      <c r="A358" s="4" t="s">
        <v>130</v>
      </c>
      <c r="B358" s="27" t="s">
        <v>124</v>
      </c>
      <c r="C358" s="6" t="s">
        <v>124</v>
      </c>
      <c r="D358" s="27" t="s">
        <v>484</v>
      </c>
      <c r="E358" s="5">
        <v>240</v>
      </c>
      <c r="F358" s="88">
        <v>0.75</v>
      </c>
      <c r="G358" s="88">
        <v>0</v>
      </c>
      <c r="H358" s="88">
        <v>0</v>
      </c>
    </row>
    <row r="359" spans="1:8" s="15" customFormat="1" ht="13.5" x14ac:dyDescent="0.25">
      <c r="A359" s="9" t="s">
        <v>77</v>
      </c>
      <c r="B359" s="11" t="s">
        <v>71</v>
      </c>
      <c r="C359" s="11" t="s">
        <v>61</v>
      </c>
      <c r="D359" s="11" t="s">
        <v>193</v>
      </c>
      <c r="E359" s="11" t="s">
        <v>89</v>
      </c>
      <c r="F359" s="90">
        <f>F360+F387+F445+F478+F484</f>
        <v>2729616.0619999999</v>
      </c>
      <c r="G359" s="90">
        <f>G360+G387+G445+G478+G484</f>
        <v>4242894.6230000006</v>
      </c>
      <c r="H359" s="90">
        <f>H360+H387+H445+H478+H484</f>
        <v>6260676.629999999</v>
      </c>
    </row>
    <row r="360" spans="1:8" ht="13.5" x14ac:dyDescent="0.25">
      <c r="A360" s="9" t="s">
        <v>78</v>
      </c>
      <c r="B360" s="11" t="s">
        <v>71</v>
      </c>
      <c r="C360" s="11" t="s">
        <v>60</v>
      </c>
      <c r="D360" s="11" t="s">
        <v>193</v>
      </c>
      <c r="E360" s="11" t="s">
        <v>89</v>
      </c>
      <c r="F360" s="90">
        <f t="shared" ref="F360:H361" si="98">F361</f>
        <v>622019.92599999998</v>
      </c>
      <c r="G360" s="90">
        <f t="shared" si="98"/>
        <v>608751.46299999999</v>
      </c>
      <c r="H360" s="90">
        <f t="shared" si="98"/>
        <v>603026.53900000011</v>
      </c>
    </row>
    <row r="361" spans="1:8" ht="38.25" x14ac:dyDescent="0.2">
      <c r="A361" s="44" t="s">
        <v>415</v>
      </c>
      <c r="B361" s="3" t="s">
        <v>71</v>
      </c>
      <c r="C361" s="3" t="s">
        <v>60</v>
      </c>
      <c r="D361" s="3" t="s">
        <v>209</v>
      </c>
      <c r="E361" s="3" t="s">
        <v>89</v>
      </c>
      <c r="F361" s="89">
        <f t="shared" si="98"/>
        <v>622019.92599999998</v>
      </c>
      <c r="G361" s="89">
        <f t="shared" si="98"/>
        <v>608751.46299999999</v>
      </c>
      <c r="H361" s="89">
        <f t="shared" si="98"/>
        <v>603026.53900000011</v>
      </c>
    </row>
    <row r="362" spans="1:8" s="15" customFormat="1" ht="24.75" customHeight="1" x14ac:dyDescent="0.25">
      <c r="A362" s="46" t="s">
        <v>140</v>
      </c>
      <c r="B362" s="11" t="s">
        <v>71</v>
      </c>
      <c r="C362" s="11" t="s">
        <v>60</v>
      </c>
      <c r="D362" s="11" t="s">
        <v>210</v>
      </c>
      <c r="E362" s="11" t="s">
        <v>89</v>
      </c>
      <c r="F362" s="90">
        <f>F363+F366+F375+F378+F381+F372+F369+F384</f>
        <v>622019.92599999998</v>
      </c>
      <c r="G362" s="90">
        <f t="shared" ref="G362:H362" si="99">G363+G366+G375+G378+G381+G372+G369+G384</f>
        <v>608751.46299999999</v>
      </c>
      <c r="H362" s="90">
        <f t="shared" si="99"/>
        <v>603026.53900000011</v>
      </c>
    </row>
    <row r="363" spans="1:8" s="15" customFormat="1" ht="38.25" x14ac:dyDescent="0.2">
      <c r="A363" s="45" t="s">
        <v>141</v>
      </c>
      <c r="B363" s="14" t="s">
        <v>71</v>
      </c>
      <c r="C363" s="14" t="s">
        <v>60</v>
      </c>
      <c r="D363" s="14" t="s">
        <v>211</v>
      </c>
      <c r="E363" s="14" t="s">
        <v>89</v>
      </c>
      <c r="F363" s="95">
        <f>F364</f>
        <v>223743.9</v>
      </c>
      <c r="G363" s="95">
        <f t="shared" ref="G363:H363" si="100">G364</f>
        <v>229123.9</v>
      </c>
      <c r="H363" s="95">
        <f t="shared" si="100"/>
        <v>237625.1</v>
      </c>
    </row>
    <row r="364" spans="1:8" ht="25.5" x14ac:dyDescent="0.2">
      <c r="A364" s="4" t="s">
        <v>113</v>
      </c>
      <c r="B364" s="6" t="s">
        <v>71</v>
      </c>
      <c r="C364" s="6" t="s">
        <v>60</v>
      </c>
      <c r="D364" s="6" t="s">
        <v>211</v>
      </c>
      <c r="E364" s="6" t="s">
        <v>112</v>
      </c>
      <c r="F364" s="92">
        <f>F365</f>
        <v>223743.9</v>
      </c>
      <c r="G364" s="92">
        <f t="shared" ref="G364:H364" si="101">G365</f>
        <v>229123.9</v>
      </c>
      <c r="H364" s="92">
        <f t="shared" si="101"/>
        <v>237625.1</v>
      </c>
    </row>
    <row r="365" spans="1:8" x14ac:dyDescent="0.2">
      <c r="A365" s="4" t="s">
        <v>143</v>
      </c>
      <c r="B365" s="6" t="s">
        <v>71</v>
      </c>
      <c r="C365" s="6" t="s">
        <v>60</v>
      </c>
      <c r="D365" s="6" t="s">
        <v>211</v>
      </c>
      <c r="E365" s="6" t="s">
        <v>144</v>
      </c>
      <c r="F365" s="92">
        <v>223743.9</v>
      </c>
      <c r="G365" s="92">
        <v>229123.9</v>
      </c>
      <c r="H365" s="92">
        <v>237625.1</v>
      </c>
    </row>
    <row r="366" spans="1:8" s="119" customFormat="1" ht="51" x14ac:dyDescent="0.2">
      <c r="A366" s="111" t="s">
        <v>287</v>
      </c>
      <c r="B366" s="113" t="s">
        <v>71</v>
      </c>
      <c r="C366" s="113" t="s">
        <v>60</v>
      </c>
      <c r="D366" s="113" t="s">
        <v>212</v>
      </c>
      <c r="E366" s="113" t="s">
        <v>89</v>
      </c>
      <c r="F366" s="114">
        <f t="shared" ref="F366:H367" si="102">F367</f>
        <v>291453.50699999998</v>
      </c>
      <c r="G366" s="114">
        <f t="shared" si="102"/>
        <v>322044.82</v>
      </c>
      <c r="H366" s="114">
        <f t="shared" si="102"/>
        <v>345812.69300000003</v>
      </c>
    </row>
    <row r="367" spans="1:8" ht="25.5" x14ac:dyDescent="0.2">
      <c r="A367" s="4" t="s">
        <v>113</v>
      </c>
      <c r="B367" s="6" t="s">
        <v>71</v>
      </c>
      <c r="C367" s="6" t="s">
        <v>60</v>
      </c>
      <c r="D367" s="6" t="s">
        <v>212</v>
      </c>
      <c r="E367" s="6" t="s">
        <v>112</v>
      </c>
      <c r="F367" s="92">
        <f t="shared" si="102"/>
        <v>291453.50699999998</v>
      </c>
      <c r="G367" s="92">
        <f t="shared" si="102"/>
        <v>322044.82</v>
      </c>
      <c r="H367" s="92">
        <f t="shared" si="102"/>
        <v>345812.69300000003</v>
      </c>
    </row>
    <row r="368" spans="1:8" x14ac:dyDescent="0.2">
      <c r="A368" s="4" t="s">
        <v>143</v>
      </c>
      <c r="B368" s="6" t="s">
        <v>71</v>
      </c>
      <c r="C368" s="6" t="s">
        <v>60</v>
      </c>
      <c r="D368" s="6" t="s">
        <v>212</v>
      </c>
      <c r="E368" s="6" t="s">
        <v>144</v>
      </c>
      <c r="F368" s="92">
        <v>291453.50699999998</v>
      </c>
      <c r="G368" s="92">
        <v>322044.82</v>
      </c>
      <c r="H368" s="92">
        <v>345812.69300000003</v>
      </c>
    </row>
    <row r="369" spans="1:8" ht="25.5" x14ac:dyDescent="0.2">
      <c r="A369" s="58" t="s">
        <v>426</v>
      </c>
      <c r="B369" s="32" t="s">
        <v>71</v>
      </c>
      <c r="C369" s="32" t="s">
        <v>60</v>
      </c>
      <c r="D369" s="32" t="s">
        <v>485</v>
      </c>
      <c r="E369" s="32" t="s">
        <v>89</v>
      </c>
      <c r="F369" s="95">
        <f>F370</f>
        <v>1014.16</v>
      </c>
      <c r="G369" s="95">
        <f t="shared" ref="G369:H370" si="103">G370</f>
        <v>0</v>
      </c>
      <c r="H369" s="95">
        <f t="shared" si="103"/>
        <v>0</v>
      </c>
    </row>
    <row r="370" spans="1:8" ht="25.5" x14ac:dyDescent="0.2">
      <c r="A370" s="193" t="s">
        <v>113</v>
      </c>
      <c r="B370" s="27" t="s">
        <v>71</v>
      </c>
      <c r="C370" s="27" t="s">
        <v>60</v>
      </c>
      <c r="D370" s="27" t="s">
        <v>485</v>
      </c>
      <c r="E370" s="27" t="s">
        <v>112</v>
      </c>
      <c r="F370" s="92">
        <f>F371</f>
        <v>1014.16</v>
      </c>
      <c r="G370" s="92">
        <f t="shared" si="103"/>
        <v>0</v>
      </c>
      <c r="H370" s="92">
        <f t="shared" si="103"/>
        <v>0</v>
      </c>
    </row>
    <row r="371" spans="1:8" x14ac:dyDescent="0.2">
      <c r="A371" s="193" t="s">
        <v>143</v>
      </c>
      <c r="B371" s="27" t="s">
        <v>71</v>
      </c>
      <c r="C371" s="27" t="s">
        <v>60</v>
      </c>
      <c r="D371" s="27" t="s">
        <v>485</v>
      </c>
      <c r="E371" s="27" t="s">
        <v>144</v>
      </c>
      <c r="F371" s="92">
        <v>1014.16</v>
      </c>
      <c r="G371" s="92">
        <v>0</v>
      </c>
      <c r="H371" s="92">
        <v>0</v>
      </c>
    </row>
    <row r="372" spans="1:8" ht="38.25" x14ac:dyDescent="0.2">
      <c r="A372" s="120" t="s">
        <v>454</v>
      </c>
      <c r="B372" s="14" t="s">
        <v>71</v>
      </c>
      <c r="C372" s="14" t="s">
        <v>60</v>
      </c>
      <c r="D372" s="14" t="s">
        <v>455</v>
      </c>
      <c r="E372" s="14" t="s">
        <v>89</v>
      </c>
      <c r="F372" s="95">
        <f>F373</f>
        <v>1672.6</v>
      </c>
      <c r="G372" s="95">
        <f t="shared" ref="G372:H373" si="104">G373</f>
        <v>0</v>
      </c>
      <c r="H372" s="95">
        <f t="shared" si="104"/>
        <v>0</v>
      </c>
    </row>
    <row r="373" spans="1:8" ht="25.5" x14ac:dyDescent="0.2">
      <c r="A373" s="4" t="s">
        <v>113</v>
      </c>
      <c r="B373" s="6" t="s">
        <v>71</v>
      </c>
      <c r="C373" s="6" t="s">
        <v>60</v>
      </c>
      <c r="D373" s="6" t="s">
        <v>455</v>
      </c>
      <c r="E373" s="6" t="s">
        <v>112</v>
      </c>
      <c r="F373" s="92">
        <f>F374</f>
        <v>1672.6</v>
      </c>
      <c r="G373" s="92">
        <f t="shared" si="104"/>
        <v>0</v>
      </c>
      <c r="H373" s="92">
        <f t="shared" si="104"/>
        <v>0</v>
      </c>
    </row>
    <row r="374" spans="1:8" x14ac:dyDescent="0.2">
      <c r="A374" s="4" t="s">
        <v>143</v>
      </c>
      <c r="B374" s="6" t="s">
        <v>71</v>
      </c>
      <c r="C374" s="6" t="s">
        <v>60</v>
      </c>
      <c r="D374" s="6" t="s">
        <v>455</v>
      </c>
      <c r="E374" s="6" t="s">
        <v>144</v>
      </c>
      <c r="F374" s="92">
        <v>1672.6</v>
      </c>
      <c r="G374" s="92">
        <v>0</v>
      </c>
      <c r="H374" s="92">
        <v>0</v>
      </c>
    </row>
    <row r="375" spans="1:8" s="119" customFormat="1" ht="25.5" x14ac:dyDescent="0.2">
      <c r="A375" s="120" t="s">
        <v>146</v>
      </c>
      <c r="B375" s="113" t="s">
        <v>71</v>
      </c>
      <c r="C375" s="113" t="s">
        <v>60</v>
      </c>
      <c r="D375" s="113" t="s">
        <v>213</v>
      </c>
      <c r="E375" s="113" t="s">
        <v>89</v>
      </c>
      <c r="F375" s="118">
        <f t="shared" ref="F375:H376" si="105">F376</f>
        <v>59355.591</v>
      </c>
      <c r="G375" s="118">
        <f t="shared" si="105"/>
        <v>33227.482000000004</v>
      </c>
      <c r="H375" s="118">
        <f t="shared" si="105"/>
        <v>0</v>
      </c>
    </row>
    <row r="376" spans="1:8" ht="25.5" x14ac:dyDescent="0.2">
      <c r="A376" s="4" t="s">
        <v>113</v>
      </c>
      <c r="B376" s="27" t="s">
        <v>71</v>
      </c>
      <c r="C376" s="27" t="s">
        <v>60</v>
      </c>
      <c r="D376" s="27" t="s">
        <v>213</v>
      </c>
      <c r="E376" s="27" t="s">
        <v>112</v>
      </c>
      <c r="F376" s="92">
        <f t="shared" si="105"/>
        <v>59355.591</v>
      </c>
      <c r="G376" s="92">
        <f t="shared" si="105"/>
        <v>33227.482000000004</v>
      </c>
      <c r="H376" s="92">
        <f t="shared" si="105"/>
        <v>0</v>
      </c>
    </row>
    <row r="377" spans="1:8" x14ac:dyDescent="0.2">
      <c r="A377" s="4" t="s">
        <v>143</v>
      </c>
      <c r="B377" s="27" t="s">
        <v>71</v>
      </c>
      <c r="C377" s="27" t="s">
        <v>60</v>
      </c>
      <c r="D377" s="27" t="s">
        <v>213</v>
      </c>
      <c r="E377" s="27" t="s">
        <v>144</v>
      </c>
      <c r="F377" s="149">
        <v>59355.591</v>
      </c>
      <c r="G377" s="88">
        <v>33227.482000000004</v>
      </c>
      <c r="H377" s="88">
        <v>0</v>
      </c>
    </row>
    <row r="378" spans="1:8" s="15" customFormat="1" x14ac:dyDescent="0.2">
      <c r="A378" s="40" t="s">
        <v>142</v>
      </c>
      <c r="B378" s="14" t="s">
        <v>71</v>
      </c>
      <c r="C378" s="14" t="s">
        <v>60</v>
      </c>
      <c r="D378" s="14" t="s">
        <v>214</v>
      </c>
      <c r="E378" s="14" t="s">
        <v>89</v>
      </c>
      <c r="F378" s="95">
        <f t="shared" ref="F378:H379" si="106">F379</f>
        <v>22675.656999999999</v>
      </c>
      <c r="G378" s="95">
        <f t="shared" si="106"/>
        <v>5250.75</v>
      </c>
      <c r="H378" s="95">
        <f t="shared" si="106"/>
        <v>445.64</v>
      </c>
    </row>
    <row r="379" spans="1:8" ht="25.5" x14ac:dyDescent="0.2">
      <c r="A379" s="4" t="s">
        <v>113</v>
      </c>
      <c r="B379" s="6" t="s">
        <v>71</v>
      </c>
      <c r="C379" s="6" t="s">
        <v>60</v>
      </c>
      <c r="D379" s="6" t="s">
        <v>214</v>
      </c>
      <c r="E379" s="6" t="s">
        <v>112</v>
      </c>
      <c r="F379" s="92">
        <f t="shared" si="106"/>
        <v>22675.656999999999</v>
      </c>
      <c r="G379" s="92">
        <f t="shared" si="106"/>
        <v>5250.75</v>
      </c>
      <c r="H379" s="92">
        <f t="shared" si="106"/>
        <v>445.64</v>
      </c>
    </row>
    <row r="380" spans="1:8" x14ac:dyDescent="0.2">
      <c r="A380" s="4" t="s">
        <v>143</v>
      </c>
      <c r="B380" s="6" t="s">
        <v>71</v>
      </c>
      <c r="C380" s="6" t="s">
        <v>60</v>
      </c>
      <c r="D380" s="6" t="s">
        <v>214</v>
      </c>
      <c r="E380" s="6" t="s">
        <v>144</v>
      </c>
      <c r="F380" s="92">
        <v>22675.656999999999</v>
      </c>
      <c r="G380" s="88">
        <v>5250.75</v>
      </c>
      <c r="H380" s="88">
        <v>445.64</v>
      </c>
    </row>
    <row r="381" spans="1:8" ht="39.75" customHeight="1" x14ac:dyDescent="0.2">
      <c r="A381" s="111" t="s">
        <v>6</v>
      </c>
      <c r="B381" s="113" t="s">
        <v>71</v>
      </c>
      <c r="C381" s="113" t="s">
        <v>60</v>
      </c>
      <c r="D381" s="113" t="s">
        <v>337</v>
      </c>
      <c r="E381" s="113" t="s">
        <v>89</v>
      </c>
      <c r="F381" s="114">
        <f>F382</f>
        <v>19104.510999999999</v>
      </c>
      <c r="G381" s="148">
        <f t="shared" ref="G381:H381" si="107">G382</f>
        <v>19104.510999999999</v>
      </c>
      <c r="H381" s="148">
        <f t="shared" si="107"/>
        <v>19143.106</v>
      </c>
    </row>
    <row r="382" spans="1:8" ht="25.5" x14ac:dyDescent="0.2">
      <c r="A382" s="115" t="s">
        <v>173</v>
      </c>
      <c r="B382" s="117" t="s">
        <v>71</v>
      </c>
      <c r="C382" s="117" t="s">
        <v>60</v>
      </c>
      <c r="D382" s="117" t="s">
        <v>337</v>
      </c>
      <c r="E382" s="117" t="s">
        <v>122</v>
      </c>
      <c r="F382" s="118">
        <f>F383</f>
        <v>19104.510999999999</v>
      </c>
      <c r="G382" s="118">
        <f t="shared" ref="G382:H382" si="108">G383</f>
        <v>19104.510999999999</v>
      </c>
      <c r="H382" s="118">
        <f t="shared" si="108"/>
        <v>19143.106</v>
      </c>
    </row>
    <row r="383" spans="1:8" x14ac:dyDescent="0.2">
      <c r="A383" s="115" t="s">
        <v>175</v>
      </c>
      <c r="B383" s="117" t="s">
        <v>71</v>
      </c>
      <c r="C383" s="117" t="s">
        <v>60</v>
      </c>
      <c r="D383" s="117" t="s">
        <v>337</v>
      </c>
      <c r="E383" s="117" t="s">
        <v>174</v>
      </c>
      <c r="F383" s="149">
        <f>18951.674+152.837</f>
        <v>19104.510999999999</v>
      </c>
      <c r="G383" s="149">
        <v>19104.510999999999</v>
      </c>
      <c r="H383" s="149">
        <v>19143.106</v>
      </c>
    </row>
    <row r="384" spans="1:8" ht="51" x14ac:dyDescent="0.2">
      <c r="A384" s="31" t="s">
        <v>486</v>
      </c>
      <c r="B384" s="32" t="s">
        <v>71</v>
      </c>
      <c r="C384" s="32" t="s">
        <v>60</v>
      </c>
      <c r="D384" s="32" t="s">
        <v>487</v>
      </c>
      <c r="E384" s="32" t="s">
        <v>89</v>
      </c>
      <c r="F384" s="148">
        <f>F385</f>
        <v>3000</v>
      </c>
      <c r="G384" s="148">
        <f t="shared" ref="G384:H385" si="109">G385</f>
        <v>0</v>
      </c>
      <c r="H384" s="148">
        <f t="shared" si="109"/>
        <v>0</v>
      </c>
    </row>
    <row r="385" spans="1:8" ht="25.5" x14ac:dyDescent="0.2">
      <c r="A385" s="26" t="s">
        <v>113</v>
      </c>
      <c r="B385" s="27" t="s">
        <v>71</v>
      </c>
      <c r="C385" s="27" t="s">
        <v>60</v>
      </c>
      <c r="D385" s="27" t="s">
        <v>487</v>
      </c>
      <c r="E385" s="27" t="s">
        <v>112</v>
      </c>
      <c r="F385" s="149">
        <f>F386</f>
        <v>3000</v>
      </c>
      <c r="G385" s="149">
        <f t="shared" si="109"/>
        <v>0</v>
      </c>
      <c r="H385" s="149">
        <f t="shared" si="109"/>
        <v>0</v>
      </c>
    </row>
    <row r="386" spans="1:8" x14ac:dyDescent="0.2">
      <c r="A386" s="26" t="s">
        <v>143</v>
      </c>
      <c r="B386" s="27" t="s">
        <v>71</v>
      </c>
      <c r="C386" s="27" t="s">
        <v>60</v>
      </c>
      <c r="D386" s="27" t="s">
        <v>487</v>
      </c>
      <c r="E386" s="27" t="s">
        <v>144</v>
      </c>
      <c r="F386" s="149">
        <v>3000</v>
      </c>
      <c r="G386" s="92">
        <v>0</v>
      </c>
      <c r="H386" s="92">
        <v>0</v>
      </c>
    </row>
    <row r="387" spans="1:8" ht="13.5" x14ac:dyDescent="0.25">
      <c r="A387" s="9" t="s">
        <v>79</v>
      </c>
      <c r="B387" s="11" t="s">
        <v>71</v>
      </c>
      <c r="C387" s="11" t="s">
        <v>74</v>
      </c>
      <c r="D387" s="11" t="s">
        <v>193</v>
      </c>
      <c r="E387" s="11" t="s">
        <v>89</v>
      </c>
      <c r="F387" s="90">
        <f>F388</f>
        <v>1917345.4180000001</v>
      </c>
      <c r="G387" s="90">
        <f>G388</f>
        <v>3467662.6300000004</v>
      </c>
      <c r="H387" s="90">
        <f>H388</f>
        <v>5483381.4339999994</v>
      </c>
    </row>
    <row r="388" spans="1:8" ht="38.25" x14ac:dyDescent="0.2">
      <c r="A388" s="44" t="s">
        <v>410</v>
      </c>
      <c r="B388" s="3" t="s">
        <v>71</v>
      </c>
      <c r="C388" s="3" t="s">
        <v>74</v>
      </c>
      <c r="D388" s="3" t="s">
        <v>209</v>
      </c>
      <c r="E388" s="3" t="s">
        <v>89</v>
      </c>
      <c r="F388" s="89">
        <f>F389+F441</f>
        <v>1917345.4180000001</v>
      </c>
      <c r="G388" s="89">
        <f>G389+G441</f>
        <v>3467662.6300000004</v>
      </c>
      <c r="H388" s="89">
        <f>H389+H441</f>
        <v>5483381.4339999994</v>
      </c>
    </row>
    <row r="389" spans="1:8" s="15" customFormat="1" ht="13.5" x14ac:dyDescent="0.25">
      <c r="A389" s="46" t="s">
        <v>145</v>
      </c>
      <c r="B389" s="11" t="s">
        <v>71</v>
      </c>
      <c r="C389" s="11" t="s">
        <v>74</v>
      </c>
      <c r="D389" s="11" t="s">
        <v>216</v>
      </c>
      <c r="E389" s="11" t="s">
        <v>89</v>
      </c>
      <c r="F389" s="90">
        <f>F390+F393+F399+F402+F405+F420+F417+F408+F411+F435+F414+F423+F426+F429+F432+F438+F396</f>
        <v>1917295.4180000001</v>
      </c>
      <c r="G389" s="90">
        <f t="shared" ref="G389:H389" si="110">G390+G393+G399+G402+G405+G420+G417+G408+G411+G435+G414+G423+G426+G429+G432+G438+G396</f>
        <v>3467612.6300000004</v>
      </c>
      <c r="H389" s="90">
        <f t="shared" si="110"/>
        <v>5483331.4339999994</v>
      </c>
    </row>
    <row r="390" spans="1:8" ht="38.25" x14ac:dyDescent="0.2">
      <c r="A390" s="45" t="s">
        <v>141</v>
      </c>
      <c r="B390" s="14" t="s">
        <v>71</v>
      </c>
      <c r="C390" s="14" t="s">
        <v>74</v>
      </c>
      <c r="D390" s="14" t="s">
        <v>217</v>
      </c>
      <c r="E390" s="14" t="s">
        <v>89</v>
      </c>
      <c r="F390" s="91">
        <f t="shared" ref="F390:H391" si="111">F391</f>
        <v>235244.524</v>
      </c>
      <c r="G390" s="91">
        <f t="shared" si="111"/>
        <v>239811.6</v>
      </c>
      <c r="H390" s="91">
        <f t="shared" si="111"/>
        <v>252696.30000000002</v>
      </c>
    </row>
    <row r="391" spans="1:8" ht="25.5" x14ac:dyDescent="0.2">
      <c r="A391" s="4" t="s">
        <v>113</v>
      </c>
      <c r="B391" s="6" t="s">
        <v>71</v>
      </c>
      <c r="C391" s="6" t="s">
        <v>74</v>
      </c>
      <c r="D391" s="6" t="s">
        <v>217</v>
      </c>
      <c r="E391" s="6" t="s">
        <v>112</v>
      </c>
      <c r="F391" s="92">
        <f t="shared" si="111"/>
        <v>235244.524</v>
      </c>
      <c r="G391" s="98">
        <f t="shared" si="111"/>
        <v>239811.6</v>
      </c>
      <c r="H391" s="98">
        <f t="shared" si="111"/>
        <v>252696.30000000002</v>
      </c>
    </row>
    <row r="392" spans="1:8" x14ac:dyDescent="0.2">
      <c r="A392" s="4" t="s">
        <v>143</v>
      </c>
      <c r="B392" s="6" t="s">
        <v>71</v>
      </c>
      <c r="C392" s="6" t="s">
        <v>74</v>
      </c>
      <c r="D392" s="6" t="s">
        <v>217</v>
      </c>
      <c r="E392" s="6" t="s">
        <v>144</v>
      </c>
      <c r="F392" s="92">
        <f>231722.9+3521.624</f>
        <v>235244.524</v>
      </c>
      <c r="G392" s="88">
        <v>239811.6</v>
      </c>
      <c r="H392" s="88">
        <v>252696.30000000002</v>
      </c>
    </row>
    <row r="393" spans="1:8" ht="66.75" customHeight="1" x14ac:dyDescent="0.2">
      <c r="A393" s="121" t="s">
        <v>286</v>
      </c>
      <c r="B393" s="14" t="s">
        <v>71</v>
      </c>
      <c r="C393" s="14" t="s">
        <v>74</v>
      </c>
      <c r="D393" s="14" t="s">
        <v>218</v>
      </c>
      <c r="E393" s="14" t="s">
        <v>89</v>
      </c>
      <c r="F393" s="95">
        <f t="shared" ref="F393:H394" si="112">F394</f>
        <v>826057.26</v>
      </c>
      <c r="G393" s="95">
        <f t="shared" si="112"/>
        <v>915330.08499999996</v>
      </c>
      <c r="H393" s="95">
        <f t="shared" si="112"/>
        <v>984391.08700000006</v>
      </c>
    </row>
    <row r="394" spans="1:8" ht="25.5" x14ac:dyDescent="0.2">
      <c r="A394" s="4" t="s">
        <v>113</v>
      </c>
      <c r="B394" s="6" t="s">
        <v>71</v>
      </c>
      <c r="C394" s="6" t="s">
        <v>74</v>
      </c>
      <c r="D394" s="6" t="s">
        <v>218</v>
      </c>
      <c r="E394" s="6" t="s">
        <v>112</v>
      </c>
      <c r="F394" s="88">
        <f t="shared" si="112"/>
        <v>826057.26</v>
      </c>
      <c r="G394" s="88">
        <f t="shared" si="112"/>
        <v>915330.08499999996</v>
      </c>
      <c r="H394" s="88">
        <f t="shared" si="112"/>
        <v>984391.08700000006</v>
      </c>
    </row>
    <row r="395" spans="1:8" x14ac:dyDescent="0.2">
      <c r="A395" s="4" t="s">
        <v>143</v>
      </c>
      <c r="B395" s="6" t="s">
        <v>71</v>
      </c>
      <c r="C395" s="6" t="s">
        <v>74</v>
      </c>
      <c r="D395" s="6" t="s">
        <v>218</v>
      </c>
      <c r="E395" s="6" t="s">
        <v>144</v>
      </c>
      <c r="F395" s="88">
        <v>826057.26</v>
      </c>
      <c r="G395" s="88">
        <v>915330.08499999996</v>
      </c>
      <c r="H395" s="88">
        <v>984391.08700000006</v>
      </c>
    </row>
    <row r="396" spans="1:8" s="15" customFormat="1" ht="25.5" x14ac:dyDescent="0.2">
      <c r="A396" s="31" t="s">
        <v>426</v>
      </c>
      <c r="B396" s="32" t="s">
        <v>71</v>
      </c>
      <c r="C396" s="32" t="s">
        <v>74</v>
      </c>
      <c r="D396" s="32" t="s">
        <v>488</v>
      </c>
      <c r="E396" s="32" t="s">
        <v>112</v>
      </c>
      <c r="F396" s="91">
        <f>F397</f>
        <v>1098.69</v>
      </c>
      <c r="G396" s="91">
        <f t="shared" ref="G396:H397" si="113">G397</f>
        <v>0</v>
      </c>
      <c r="H396" s="91">
        <f t="shared" si="113"/>
        <v>0</v>
      </c>
    </row>
    <row r="397" spans="1:8" ht="25.5" x14ac:dyDescent="0.2">
      <c r="A397" s="26" t="s">
        <v>113</v>
      </c>
      <c r="B397" s="27" t="s">
        <v>71</v>
      </c>
      <c r="C397" s="27" t="s">
        <v>74</v>
      </c>
      <c r="D397" s="27" t="s">
        <v>488</v>
      </c>
      <c r="E397" s="27" t="s">
        <v>112</v>
      </c>
      <c r="F397" s="88">
        <f>F398</f>
        <v>1098.69</v>
      </c>
      <c r="G397" s="88">
        <f t="shared" si="113"/>
        <v>0</v>
      </c>
      <c r="H397" s="88">
        <f t="shared" si="113"/>
        <v>0</v>
      </c>
    </row>
    <row r="398" spans="1:8" x14ac:dyDescent="0.2">
      <c r="A398" s="26" t="s">
        <v>143</v>
      </c>
      <c r="B398" s="27" t="s">
        <v>71</v>
      </c>
      <c r="C398" s="27" t="s">
        <v>74</v>
      </c>
      <c r="D398" s="27" t="s">
        <v>488</v>
      </c>
      <c r="E398" s="27" t="s">
        <v>144</v>
      </c>
      <c r="F398" s="88">
        <v>1098.69</v>
      </c>
      <c r="G398" s="88">
        <v>0</v>
      </c>
      <c r="H398" s="88">
        <v>0</v>
      </c>
    </row>
    <row r="399" spans="1:8" s="15" customFormat="1" ht="25.5" x14ac:dyDescent="0.2">
      <c r="A399" s="120" t="s">
        <v>146</v>
      </c>
      <c r="B399" s="32" t="s">
        <v>71</v>
      </c>
      <c r="C399" s="32" t="s">
        <v>74</v>
      </c>
      <c r="D399" s="32" t="s">
        <v>219</v>
      </c>
      <c r="E399" s="32" t="s">
        <v>89</v>
      </c>
      <c r="F399" s="95">
        <f>F400</f>
        <v>112730.196</v>
      </c>
      <c r="G399" s="95">
        <f t="shared" ref="G399:H399" si="114">G400</f>
        <v>16200</v>
      </c>
      <c r="H399" s="95">
        <f t="shared" si="114"/>
        <v>26721.984</v>
      </c>
    </row>
    <row r="400" spans="1:8" s="15" customFormat="1" ht="25.5" x14ac:dyDescent="0.2">
      <c r="A400" s="26" t="s">
        <v>113</v>
      </c>
      <c r="B400" s="27" t="s">
        <v>71</v>
      </c>
      <c r="C400" s="27" t="s">
        <v>74</v>
      </c>
      <c r="D400" s="27" t="s">
        <v>219</v>
      </c>
      <c r="E400" s="27" t="s">
        <v>112</v>
      </c>
      <c r="F400" s="92">
        <f>F401</f>
        <v>112730.196</v>
      </c>
      <c r="G400" s="92">
        <f t="shared" ref="G400:H400" si="115">G401</f>
        <v>16200</v>
      </c>
      <c r="H400" s="92">
        <f t="shared" si="115"/>
        <v>26721.984</v>
      </c>
    </row>
    <row r="401" spans="1:8" x14ac:dyDescent="0.2">
      <c r="A401" s="26" t="s">
        <v>143</v>
      </c>
      <c r="B401" s="27" t="s">
        <v>71</v>
      </c>
      <c r="C401" s="27" t="s">
        <v>74</v>
      </c>
      <c r="D401" s="27" t="s">
        <v>219</v>
      </c>
      <c r="E401" s="27" t="s">
        <v>144</v>
      </c>
      <c r="F401" s="149">
        <v>112730.196</v>
      </c>
      <c r="G401" s="149">
        <v>16200</v>
      </c>
      <c r="H401" s="149">
        <v>26721.984</v>
      </c>
    </row>
    <row r="402" spans="1:8" s="15" customFormat="1" x14ac:dyDescent="0.2">
      <c r="A402" s="40" t="s">
        <v>142</v>
      </c>
      <c r="B402" s="32" t="s">
        <v>71</v>
      </c>
      <c r="C402" s="32" t="s">
        <v>74</v>
      </c>
      <c r="D402" s="14" t="s">
        <v>220</v>
      </c>
      <c r="E402" s="32" t="s">
        <v>89</v>
      </c>
      <c r="F402" s="95">
        <f>F404</f>
        <v>5246.5659999999998</v>
      </c>
      <c r="G402" s="95">
        <f t="shared" ref="G402:H402" si="116">G404</f>
        <v>472.2</v>
      </c>
      <c r="H402" s="95">
        <f t="shared" si="116"/>
        <v>1163.1600000000001</v>
      </c>
    </row>
    <row r="403" spans="1:8" ht="25.5" x14ac:dyDescent="0.2">
      <c r="A403" s="26" t="s">
        <v>113</v>
      </c>
      <c r="B403" s="27" t="s">
        <v>71</v>
      </c>
      <c r="C403" s="27" t="s">
        <v>74</v>
      </c>
      <c r="D403" s="6" t="s">
        <v>220</v>
      </c>
      <c r="E403" s="27" t="s">
        <v>112</v>
      </c>
      <c r="F403" s="92">
        <f t="shared" ref="F403:H403" si="117">F404</f>
        <v>5246.5659999999998</v>
      </c>
      <c r="G403" s="98">
        <f t="shared" si="117"/>
        <v>472.2</v>
      </c>
      <c r="H403" s="98">
        <f t="shared" si="117"/>
        <v>1163.1600000000001</v>
      </c>
    </row>
    <row r="404" spans="1:8" x14ac:dyDescent="0.2">
      <c r="A404" s="4" t="s">
        <v>143</v>
      </c>
      <c r="B404" s="27" t="s">
        <v>71</v>
      </c>
      <c r="C404" s="27" t="s">
        <v>74</v>
      </c>
      <c r="D404" s="6" t="s">
        <v>220</v>
      </c>
      <c r="E404" s="27" t="s">
        <v>144</v>
      </c>
      <c r="F404" s="92">
        <v>5246.5659999999998</v>
      </c>
      <c r="G404" s="88">
        <v>472.2</v>
      </c>
      <c r="H404" s="88">
        <v>1163.1600000000001</v>
      </c>
    </row>
    <row r="405" spans="1:8" s="15" customFormat="1" ht="38.25" x14ac:dyDescent="0.2">
      <c r="A405" s="111" t="s">
        <v>304</v>
      </c>
      <c r="B405" s="32" t="s">
        <v>71</v>
      </c>
      <c r="C405" s="32" t="s">
        <v>74</v>
      </c>
      <c r="D405" s="32" t="s">
        <v>305</v>
      </c>
      <c r="E405" s="32" t="s">
        <v>89</v>
      </c>
      <c r="F405" s="95">
        <f t="shared" ref="F405:H406" si="118">F406</f>
        <v>16121.1</v>
      </c>
      <c r="G405" s="95">
        <f t="shared" si="118"/>
        <v>16121.1</v>
      </c>
      <c r="H405" s="95">
        <f t="shared" si="118"/>
        <v>16121.1</v>
      </c>
    </row>
    <row r="406" spans="1:8" ht="25.5" x14ac:dyDescent="0.2">
      <c r="A406" s="26" t="s">
        <v>113</v>
      </c>
      <c r="B406" s="27" t="s">
        <v>71</v>
      </c>
      <c r="C406" s="27" t="s">
        <v>74</v>
      </c>
      <c r="D406" s="32" t="s">
        <v>305</v>
      </c>
      <c r="E406" s="27" t="s">
        <v>112</v>
      </c>
      <c r="F406" s="92">
        <f t="shared" si="118"/>
        <v>16121.1</v>
      </c>
      <c r="G406" s="88">
        <f t="shared" si="118"/>
        <v>16121.1</v>
      </c>
      <c r="H406" s="88">
        <f t="shared" si="118"/>
        <v>16121.1</v>
      </c>
    </row>
    <row r="407" spans="1:8" x14ac:dyDescent="0.2">
      <c r="A407" s="26" t="s">
        <v>143</v>
      </c>
      <c r="B407" s="27" t="s">
        <v>71</v>
      </c>
      <c r="C407" s="27" t="s">
        <v>74</v>
      </c>
      <c r="D407" s="32" t="s">
        <v>305</v>
      </c>
      <c r="E407" s="27" t="s">
        <v>144</v>
      </c>
      <c r="F407" s="92">
        <v>16121.1</v>
      </c>
      <c r="G407" s="92">
        <v>16121.1</v>
      </c>
      <c r="H407" s="92">
        <v>16121.1</v>
      </c>
    </row>
    <row r="408" spans="1:8" ht="51" x14ac:dyDescent="0.2">
      <c r="A408" s="111" t="s">
        <v>28</v>
      </c>
      <c r="B408" s="113" t="s">
        <v>71</v>
      </c>
      <c r="C408" s="113" t="s">
        <v>74</v>
      </c>
      <c r="D408" s="113" t="s">
        <v>338</v>
      </c>
      <c r="E408" s="113" t="s">
        <v>89</v>
      </c>
      <c r="F408" s="92">
        <f t="shared" ref="F408:H409" si="119">F409</f>
        <v>44315.6</v>
      </c>
      <c r="G408" s="92">
        <f t="shared" si="119"/>
        <v>40601.1</v>
      </c>
      <c r="H408" s="92">
        <f t="shared" si="119"/>
        <v>39260.65</v>
      </c>
    </row>
    <row r="409" spans="1:8" ht="25.5" x14ac:dyDescent="0.2">
      <c r="A409" s="26" t="s">
        <v>113</v>
      </c>
      <c r="B409" s="27" t="s">
        <v>71</v>
      </c>
      <c r="C409" s="27" t="s">
        <v>74</v>
      </c>
      <c r="D409" s="117" t="s">
        <v>338</v>
      </c>
      <c r="E409" s="27" t="s">
        <v>112</v>
      </c>
      <c r="F409" s="92">
        <f t="shared" si="119"/>
        <v>44315.6</v>
      </c>
      <c r="G409" s="92">
        <f t="shared" si="119"/>
        <v>40601.1</v>
      </c>
      <c r="H409" s="92">
        <f t="shared" si="119"/>
        <v>39260.65</v>
      </c>
    </row>
    <row r="410" spans="1:8" x14ac:dyDescent="0.2">
      <c r="A410" s="26" t="s">
        <v>143</v>
      </c>
      <c r="B410" s="27" t="s">
        <v>71</v>
      </c>
      <c r="C410" s="27" t="s">
        <v>74</v>
      </c>
      <c r="D410" s="117" t="s">
        <v>338</v>
      </c>
      <c r="E410" s="27" t="s">
        <v>144</v>
      </c>
      <c r="F410" s="92">
        <v>44315.6</v>
      </c>
      <c r="G410" s="92">
        <v>40601.1</v>
      </c>
      <c r="H410" s="92">
        <v>39260.65</v>
      </c>
    </row>
    <row r="411" spans="1:8" s="15" customFormat="1" ht="38.25" x14ac:dyDescent="0.2">
      <c r="A411" s="146" t="s">
        <v>378</v>
      </c>
      <c r="B411" s="113" t="s">
        <v>71</v>
      </c>
      <c r="C411" s="113" t="s">
        <v>74</v>
      </c>
      <c r="D411" s="142" t="s">
        <v>389</v>
      </c>
      <c r="E411" s="113" t="s">
        <v>89</v>
      </c>
      <c r="F411" s="114">
        <f>F412</f>
        <v>2634.76</v>
      </c>
      <c r="G411" s="114">
        <f t="shared" ref="G411:H411" si="120">G412</f>
        <v>0</v>
      </c>
      <c r="H411" s="114">
        <f t="shared" si="120"/>
        <v>0</v>
      </c>
    </row>
    <row r="412" spans="1:8" ht="25.5" x14ac:dyDescent="0.2">
      <c r="A412" s="115" t="s">
        <v>113</v>
      </c>
      <c r="B412" s="117" t="s">
        <v>71</v>
      </c>
      <c r="C412" s="117" t="s">
        <v>74</v>
      </c>
      <c r="D412" s="145" t="s">
        <v>389</v>
      </c>
      <c r="E412" s="117" t="s">
        <v>112</v>
      </c>
      <c r="F412" s="118">
        <f>F413</f>
        <v>2634.76</v>
      </c>
      <c r="G412" s="118">
        <f t="shared" ref="G412:H412" si="121">G413</f>
        <v>0</v>
      </c>
      <c r="H412" s="118">
        <f t="shared" si="121"/>
        <v>0</v>
      </c>
    </row>
    <row r="413" spans="1:8" ht="16.5" customHeight="1" x14ac:dyDescent="0.2">
      <c r="A413" s="115" t="s">
        <v>143</v>
      </c>
      <c r="B413" s="117" t="s">
        <v>71</v>
      </c>
      <c r="C413" s="117" t="s">
        <v>74</v>
      </c>
      <c r="D413" s="145" t="s">
        <v>389</v>
      </c>
      <c r="E413" s="117" t="s">
        <v>144</v>
      </c>
      <c r="F413" s="118">
        <f>2555.717+79.043</f>
        <v>2634.76</v>
      </c>
      <c r="G413" s="92">
        <v>0</v>
      </c>
      <c r="H413" s="92">
        <v>0</v>
      </c>
    </row>
    <row r="414" spans="1:8" ht="62.25" customHeight="1" x14ac:dyDescent="0.2">
      <c r="A414" s="111" t="s">
        <v>456</v>
      </c>
      <c r="B414" s="113" t="s">
        <v>71</v>
      </c>
      <c r="C414" s="113" t="s">
        <v>74</v>
      </c>
      <c r="D414" s="142" t="s">
        <v>457</v>
      </c>
      <c r="E414" s="113" t="s">
        <v>89</v>
      </c>
      <c r="F414" s="114">
        <f>F415</f>
        <v>43346.78</v>
      </c>
      <c r="G414" s="114">
        <f t="shared" ref="G414:H415" si="122">G415</f>
        <v>1070366.9310000001</v>
      </c>
      <c r="H414" s="114">
        <f t="shared" si="122"/>
        <v>2651986.1129999999</v>
      </c>
    </row>
    <row r="415" spans="1:8" ht="26.25" customHeight="1" x14ac:dyDescent="0.2">
      <c r="A415" s="115" t="s">
        <v>173</v>
      </c>
      <c r="B415" s="117" t="s">
        <v>71</v>
      </c>
      <c r="C415" s="117" t="s">
        <v>74</v>
      </c>
      <c r="D415" s="145" t="s">
        <v>457</v>
      </c>
      <c r="E415" s="117" t="s">
        <v>122</v>
      </c>
      <c r="F415" s="118">
        <f>F416</f>
        <v>43346.78</v>
      </c>
      <c r="G415" s="118">
        <f t="shared" si="122"/>
        <v>1070366.9310000001</v>
      </c>
      <c r="H415" s="118">
        <f t="shared" si="122"/>
        <v>2651986.1129999999</v>
      </c>
    </row>
    <row r="416" spans="1:8" ht="16.5" customHeight="1" x14ac:dyDescent="0.2">
      <c r="A416" s="115" t="s">
        <v>175</v>
      </c>
      <c r="B416" s="117" t="s">
        <v>71</v>
      </c>
      <c r="C416" s="117" t="s">
        <v>74</v>
      </c>
      <c r="D416" s="145" t="s">
        <v>457</v>
      </c>
      <c r="E416" s="117" t="s">
        <v>174</v>
      </c>
      <c r="F416" s="118">
        <v>43346.78</v>
      </c>
      <c r="G416" s="92">
        <f>1467643.198-397276.267</f>
        <v>1070366.9310000001</v>
      </c>
      <c r="H416" s="92">
        <v>2651986.1129999999</v>
      </c>
    </row>
    <row r="417" spans="1:8" ht="39" customHeight="1" x14ac:dyDescent="0.2">
      <c r="A417" s="111" t="s">
        <v>319</v>
      </c>
      <c r="B417" s="113" t="s">
        <v>71</v>
      </c>
      <c r="C417" s="113" t="s">
        <v>74</v>
      </c>
      <c r="D417" s="113" t="s">
        <v>458</v>
      </c>
      <c r="E417" s="113" t="s">
        <v>89</v>
      </c>
      <c r="F417" s="114">
        <f>F418</f>
        <v>148222.05900000001</v>
      </c>
      <c r="G417" s="114">
        <f t="shared" ref="G417:H417" si="123">G418</f>
        <v>148308.386</v>
      </c>
      <c r="H417" s="114">
        <f t="shared" si="123"/>
        <v>148231.19699999999</v>
      </c>
    </row>
    <row r="418" spans="1:8" ht="25.5" x14ac:dyDescent="0.2">
      <c r="A418" s="115" t="s">
        <v>173</v>
      </c>
      <c r="B418" s="117" t="s">
        <v>71</v>
      </c>
      <c r="C418" s="117" t="s">
        <v>74</v>
      </c>
      <c r="D418" s="117" t="s">
        <v>458</v>
      </c>
      <c r="E418" s="117" t="s">
        <v>122</v>
      </c>
      <c r="F418" s="118">
        <f>F419</f>
        <v>148222.05900000001</v>
      </c>
      <c r="G418" s="118">
        <f t="shared" ref="G418:H418" si="124">G419</f>
        <v>148308.386</v>
      </c>
      <c r="H418" s="118">
        <f t="shared" si="124"/>
        <v>148231.19699999999</v>
      </c>
    </row>
    <row r="419" spans="1:8" x14ac:dyDescent="0.2">
      <c r="A419" s="115" t="s">
        <v>175</v>
      </c>
      <c r="B419" s="117" t="s">
        <v>71</v>
      </c>
      <c r="C419" s="117" t="s">
        <v>74</v>
      </c>
      <c r="D419" s="117" t="s">
        <v>458</v>
      </c>
      <c r="E419" s="117" t="s">
        <v>174</v>
      </c>
      <c r="F419" s="149">
        <v>148222.05900000001</v>
      </c>
      <c r="G419" s="149">
        <v>148308.386</v>
      </c>
      <c r="H419" s="149">
        <v>148231.19699999999</v>
      </c>
    </row>
    <row r="420" spans="1:8" ht="63.75" x14ac:dyDescent="0.2">
      <c r="A420" s="111" t="s">
        <v>459</v>
      </c>
      <c r="B420" s="113" t="s">
        <v>71</v>
      </c>
      <c r="C420" s="113" t="s">
        <v>74</v>
      </c>
      <c r="D420" s="113" t="s">
        <v>460</v>
      </c>
      <c r="E420" s="113" t="s">
        <v>89</v>
      </c>
      <c r="F420" s="114">
        <f>F421</f>
        <v>665.04200000000003</v>
      </c>
      <c r="G420" s="114">
        <f t="shared" ref="G420:H420" si="125">G421</f>
        <v>578.71500000000003</v>
      </c>
      <c r="H420" s="114">
        <f t="shared" si="125"/>
        <v>956.68299999999999</v>
      </c>
    </row>
    <row r="421" spans="1:8" ht="25.5" x14ac:dyDescent="0.2">
      <c r="A421" s="115" t="s">
        <v>173</v>
      </c>
      <c r="B421" s="117" t="s">
        <v>71</v>
      </c>
      <c r="C421" s="117" t="s">
        <v>74</v>
      </c>
      <c r="D421" s="117" t="s">
        <v>460</v>
      </c>
      <c r="E421" s="117" t="s">
        <v>122</v>
      </c>
      <c r="F421" s="118">
        <f>F422</f>
        <v>665.04200000000003</v>
      </c>
      <c r="G421" s="118">
        <f t="shared" ref="G421:H421" si="126">G422</f>
        <v>578.71500000000003</v>
      </c>
      <c r="H421" s="118">
        <f t="shared" si="126"/>
        <v>956.68299999999999</v>
      </c>
    </row>
    <row r="422" spans="1:8" x14ac:dyDescent="0.2">
      <c r="A422" s="115" t="s">
        <v>175</v>
      </c>
      <c r="B422" s="117" t="s">
        <v>71</v>
      </c>
      <c r="C422" s="117" t="s">
        <v>74</v>
      </c>
      <c r="D422" s="117" t="s">
        <v>460</v>
      </c>
      <c r="E422" s="117" t="s">
        <v>174</v>
      </c>
      <c r="F422" s="118">
        <v>665.04200000000003</v>
      </c>
      <c r="G422" s="149">
        <v>578.71500000000003</v>
      </c>
      <c r="H422" s="149">
        <v>956.68299999999999</v>
      </c>
    </row>
    <row r="423" spans="1:8" ht="38.25" x14ac:dyDescent="0.2">
      <c r="A423" s="111" t="s">
        <v>461</v>
      </c>
      <c r="B423" s="113" t="s">
        <v>71</v>
      </c>
      <c r="C423" s="113" t="s">
        <v>74</v>
      </c>
      <c r="D423" s="113" t="s">
        <v>462</v>
      </c>
      <c r="E423" s="113" t="s">
        <v>89</v>
      </c>
      <c r="F423" s="114">
        <f>F424</f>
        <v>1147.5550000000001</v>
      </c>
      <c r="G423" s="114">
        <f t="shared" ref="G423:H424" si="127">G424</f>
        <v>0</v>
      </c>
      <c r="H423" s="114">
        <f t="shared" si="127"/>
        <v>0</v>
      </c>
    </row>
    <row r="424" spans="1:8" ht="25.5" x14ac:dyDescent="0.2">
      <c r="A424" s="115" t="s">
        <v>113</v>
      </c>
      <c r="B424" s="117" t="s">
        <v>71</v>
      </c>
      <c r="C424" s="117" t="s">
        <v>74</v>
      </c>
      <c r="D424" s="117" t="s">
        <v>462</v>
      </c>
      <c r="E424" s="117" t="s">
        <v>112</v>
      </c>
      <c r="F424" s="118">
        <f>F425</f>
        <v>1147.5550000000001</v>
      </c>
      <c r="G424" s="118">
        <f t="shared" si="127"/>
        <v>0</v>
      </c>
      <c r="H424" s="118">
        <f t="shared" si="127"/>
        <v>0</v>
      </c>
    </row>
    <row r="425" spans="1:8" x14ac:dyDescent="0.2">
      <c r="A425" s="115" t="s">
        <v>143</v>
      </c>
      <c r="B425" s="117" t="s">
        <v>71</v>
      </c>
      <c r="C425" s="117" t="s">
        <v>74</v>
      </c>
      <c r="D425" s="117" t="s">
        <v>462</v>
      </c>
      <c r="E425" s="117" t="s">
        <v>144</v>
      </c>
      <c r="F425" s="118">
        <f>1515.152-367.597</f>
        <v>1147.5550000000001</v>
      </c>
      <c r="G425" s="149">
        <v>0</v>
      </c>
      <c r="H425" s="149">
        <v>0</v>
      </c>
    </row>
    <row r="426" spans="1:8" ht="76.5" x14ac:dyDescent="0.2">
      <c r="A426" s="128" t="s">
        <v>476</v>
      </c>
      <c r="B426" s="113" t="s">
        <v>71</v>
      </c>
      <c r="C426" s="113" t="s">
        <v>74</v>
      </c>
      <c r="D426" s="113" t="s">
        <v>464</v>
      </c>
      <c r="E426" s="113" t="s">
        <v>89</v>
      </c>
      <c r="F426" s="114">
        <f t="shared" ref="F426:H427" si="128">F427</f>
        <v>394310.50599999999</v>
      </c>
      <c r="G426" s="148">
        <f t="shared" si="128"/>
        <v>943882.40099999995</v>
      </c>
      <c r="H426" s="148">
        <f t="shared" si="128"/>
        <v>868467.56299999997</v>
      </c>
    </row>
    <row r="427" spans="1:8" ht="25.5" x14ac:dyDescent="0.2">
      <c r="A427" s="115" t="s">
        <v>173</v>
      </c>
      <c r="B427" s="117" t="s">
        <v>71</v>
      </c>
      <c r="C427" s="117" t="s">
        <v>74</v>
      </c>
      <c r="D427" s="117" t="s">
        <v>464</v>
      </c>
      <c r="E427" s="117" t="s">
        <v>122</v>
      </c>
      <c r="F427" s="118">
        <f t="shared" si="128"/>
        <v>394310.50599999999</v>
      </c>
      <c r="G427" s="149">
        <f t="shared" si="128"/>
        <v>943882.40099999995</v>
      </c>
      <c r="H427" s="149">
        <f t="shared" si="128"/>
        <v>868467.56299999997</v>
      </c>
    </row>
    <row r="428" spans="1:8" x14ac:dyDescent="0.2">
      <c r="A428" s="115" t="s">
        <v>175</v>
      </c>
      <c r="B428" s="117" t="s">
        <v>71</v>
      </c>
      <c r="C428" s="117" t="s">
        <v>74</v>
      </c>
      <c r="D428" s="117" t="s">
        <v>464</v>
      </c>
      <c r="E428" s="117" t="s">
        <v>174</v>
      </c>
      <c r="F428" s="118">
        <v>394310.50599999999</v>
      </c>
      <c r="G428" s="149">
        <v>943882.40099999995</v>
      </c>
      <c r="H428" s="149">
        <v>868467.56299999997</v>
      </c>
    </row>
    <row r="429" spans="1:8" ht="78.75" customHeight="1" x14ac:dyDescent="0.2">
      <c r="A429" s="128" t="s">
        <v>476</v>
      </c>
      <c r="B429" s="113" t="s">
        <v>71</v>
      </c>
      <c r="C429" s="113" t="s">
        <v>74</v>
      </c>
      <c r="D429" s="113" t="s">
        <v>463</v>
      </c>
      <c r="E429" s="113" t="s">
        <v>89</v>
      </c>
      <c r="F429" s="114">
        <f>F430</f>
        <v>19153.23</v>
      </c>
      <c r="G429" s="114">
        <f t="shared" ref="G429:H430" si="129">G430</f>
        <v>8653.6999999999534</v>
      </c>
      <c r="H429" s="114">
        <f t="shared" si="129"/>
        <v>425753.62899999996</v>
      </c>
    </row>
    <row r="430" spans="1:8" ht="25.5" x14ac:dyDescent="0.2">
      <c r="A430" s="115" t="s">
        <v>173</v>
      </c>
      <c r="B430" s="117" t="s">
        <v>71</v>
      </c>
      <c r="C430" s="117" t="s">
        <v>74</v>
      </c>
      <c r="D430" s="117" t="s">
        <v>463</v>
      </c>
      <c r="E430" s="117" t="s">
        <v>122</v>
      </c>
      <c r="F430" s="118">
        <f>F431</f>
        <v>19153.23</v>
      </c>
      <c r="G430" s="118">
        <f t="shared" si="129"/>
        <v>8653.6999999999534</v>
      </c>
      <c r="H430" s="118">
        <f t="shared" si="129"/>
        <v>425753.62899999996</v>
      </c>
    </row>
    <row r="431" spans="1:8" x14ac:dyDescent="0.2">
      <c r="A431" s="115" t="s">
        <v>175</v>
      </c>
      <c r="B431" s="117" t="s">
        <v>71</v>
      </c>
      <c r="C431" s="117" t="s">
        <v>74</v>
      </c>
      <c r="D431" s="117" t="s">
        <v>463</v>
      </c>
      <c r="E431" s="117" t="s">
        <v>174</v>
      </c>
      <c r="F431" s="118">
        <v>19153.23</v>
      </c>
      <c r="G431" s="149">
        <f>1081711.7-1073058</f>
        <v>8653.6999999999534</v>
      </c>
      <c r="H431" s="149">
        <f>1967440.352-1541686.723</f>
        <v>425753.62899999996</v>
      </c>
    </row>
    <row r="432" spans="1:8" ht="52.5" customHeight="1" x14ac:dyDescent="0.2">
      <c r="A432" s="111" t="s">
        <v>466</v>
      </c>
      <c r="B432" s="113" t="s">
        <v>71</v>
      </c>
      <c r="C432" s="113" t="s">
        <v>74</v>
      </c>
      <c r="D432" s="113" t="s">
        <v>467</v>
      </c>
      <c r="E432" s="113" t="s">
        <v>89</v>
      </c>
      <c r="F432" s="114">
        <f>F433</f>
        <v>937.44</v>
      </c>
      <c r="G432" s="114">
        <f t="shared" ref="G432:H433" si="130">G433</f>
        <v>937.44</v>
      </c>
      <c r="H432" s="114">
        <f t="shared" si="130"/>
        <v>937.44</v>
      </c>
    </row>
    <row r="433" spans="1:8" ht="25.5" x14ac:dyDescent="0.2">
      <c r="A433" s="115" t="s">
        <v>113</v>
      </c>
      <c r="B433" s="117" t="s">
        <v>71</v>
      </c>
      <c r="C433" s="117" t="s">
        <v>74</v>
      </c>
      <c r="D433" s="117" t="s">
        <v>467</v>
      </c>
      <c r="E433" s="117" t="s">
        <v>112</v>
      </c>
      <c r="F433" s="118">
        <f>F434</f>
        <v>937.44</v>
      </c>
      <c r="G433" s="118">
        <f t="shared" si="130"/>
        <v>937.44</v>
      </c>
      <c r="H433" s="118">
        <f t="shared" si="130"/>
        <v>937.44</v>
      </c>
    </row>
    <row r="434" spans="1:8" x14ac:dyDescent="0.2">
      <c r="A434" s="115" t="s">
        <v>143</v>
      </c>
      <c r="B434" s="117" t="s">
        <v>71</v>
      </c>
      <c r="C434" s="117" t="s">
        <v>74</v>
      </c>
      <c r="D434" s="117" t="s">
        <v>467</v>
      </c>
      <c r="E434" s="117" t="s">
        <v>144</v>
      </c>
      <c r="F434" s="118">
        <v>937.44</v>
      </c>
      <c r="G434" s="149">
        <v>937.44</v>
      </c>
      <c r="H434" s="149">
        <v>937.44</v>
      </c>
    </row>
    <row r="435" spans="1:8" s="15" customFormat="1" ht="50.25" customHeight="1" x14ac:dyDescent="0.2">
      <c r="A435" s="111" t="s">
        <v>363</v>
      </c>
      <c r="B435" s="113" t="s">
        <v>71</v>
      </c>
      <c r="C435" s="113" t="s">
        <v>74</v>
      </c>
      <c r="D435" s="113" t="s">
        <v>465</v>
      </c>
      <c r="E435" s="113" t="s">
        <v>89</v>
      </c>
      <c r="F435" s="114">
        <f>F436</f>
        <v>3352.11</v>
      </c>
      <c r="G435" s="114">
        <f t="shared" ref="G435:H435" si="131">G436</f>
        <v>3402.9720000000002</v>
      </c>
      <c r="H435" s="114">
        <f t="shared" si="131"/>
        <v>3464.5279999999998</v>
      </c>
    </row>
    <row r="436" spans="1:8" ht="25.5" x14ac:dyDescent="0.2">
      <c r="A436" s="115" t="s">
        <v>113</v>
      </c>
      <c r="B436" s="117" t="s">
        <v>71</v>
      </c>
      <c r="C436" s="117" t="s">
        <v>74</v>
      </c>
      <c r="D436" s="117" t="s">
        <v>465</v>
      </c>
      <c r="E436" s="117" t="s">
        <v>112</v>
      </c>
      <c r="F436" s="118">
        <f>F437</f>
        <v>3352.11</v>
      </c>
      <c r="G436" s="118">
        <f t="shared" ref="G436:H436" si="132">G437</f>
        <v>3402.9720000000002</v>
      </c>
      <c r="H436" s="118">
        <f t="shared" si="132"/>
        <v>3464.5279999999998</v>
      </c>
    </row>
    <row r="437" spans="1:8" x14ac:dyDescent="0.2">
      <c r="A437" s="115" t="s">
        <v>143</v>
      </c>
      <c r="B437" s="117" t="s">
        <v>71</v>
      </c>
      <c r="C437" s="117" t="s">
        <v>74</v>
      </c>
      <c r="D437" s="117" t="s">
        <v>465</v>
      </c>
      <c r="E437" s="117" t="s">
        <v>144</v>
      </c>
      <c r="F437" s="118">
        <v>3352.11</v>
      </c>
      <c r="G437" s="92">
        <v>3402.9720000000002</v>
      </c>
      <c r="H437" s="92">
        <v>3464.5279999999998</v>
      </c>
    </row>
    <row r="438" spans="1:8" ht="38.25" x14ac:dyDescent="0.2">
      <c r="A438" s="111" t="s">
        <v>468</v>
      </c>
      <c r="B438" s="113" t="s">
        <v>71</v>
      </c>
      <c r="C438" s="113" t="s">
        <v>74</v>
      </c>
      <c r="D438" s="113" t="s">
        <v>469</v>
      </c>
      <c r="E438" s="113" t="s">
        <v>89</v>
      </c>
      <c r="F438" s="114">
        <f t="shared" ref="F438:H439" si="133">F439</f>
        <v>62712</v>
      </c>
      <c r="G438" s="95">
        <f t="shared" si="133"/>
        <v>62946</v>
      </c>
      <c r="H438" s="95">
        <f t="shared" si="133"/>
        <v>63180</v>
      </c>
    </row>
    <row r="439" spans="1:8" ht="25.5" x14ac:dyDescent="0.2">
      <c r="A439" s="115" t="s">
        <v>113</v>
      </c>
      <c r="B439" s="117" t="s">
        <v>71</v>
      </c>
      <c r="C439" s="117" t="s">
        <v>74</v>
      </c>
      <c r="D439" s="117" t="s">
        <v>469</v>
      </c>
      <c r="E439" s="117" t="s">
        <v>112</v>
      </c>
      <c r="F439" s="118">
        <f t="shared" si="133"/>
        <v>62712</v>
      </c>
      <c r="G439" s="92">
        <f t="shared" si="133"/>
        <v>62946</v>
      </c>
      <c r="H439" s="92">
        <f t="shared" si="133"/>
        <v>63180</v>
      </c>
    </row>
    <row r="440" spans="1:8" x14ac:dyDescent="0.2">
      <c r="A440" s="115" t="s">
        <v>143</v>
      </c>
      <c r="B440" s="117" t="s">
        <v>71</v>
      </c>
      <c r="C440" s="117" t="s">
        <v>74</v>
      </c>
      <c r="D440" s="117" t="s">
        <v>469</v>
      </c>
      <c r="E440" s="117" t="s">
        <v>144</v>
      </c>
      <c r="F440" s="118">
        <v>62712</v>
      </c>
      <c r="G440" s="92">
        <v>62946</v>
      </c>
      <c r="H440" s="92">
        <v>63180</v>
      </c>
    </row>
    <row r="441" spans="1:8" ht="40.5" x14ac:dyDescent="0.25">
      <c r="A441" s="46" t="s">
        <v>403</v>
      </c>
      <c r="B441" s="37" t="s">
        <v>71</v>
      </c>
      <c r="C441" s="41" t="s">
        <v>74</v>
      </c>
      <c r="D441" s="41" t="s">
        <v>404</v>
      </c>
      <c r="E441" s="41" t="s">
        <v>89</v>
      </c>
      <c r="F441" s="93">
        <f t="shared" ref="F441:H443" si="134">F442</f>
        <v>50</v>
      </c>
      <c r="G441" s="93">
        <f t="shared" si="134"/>
        <v>50</v>
      </c>
      <c r="H441" s="93">
        <f t="shared" si="134"/>
        <v>50</v>
      </c>
    </row>
    <row r="442" spans="1:8" ht="38.25" x14ac:dyDescent="0.2">
      <c r="A442" s="164" t="s">
        <v>181</v>
      </c>
      <c r="B442" s="144" t="s">
        <v>71</v>
      </c>
      <c r="C442" s="142" t="s">
        <v>74</v>
      </c>
      <c r="D442" s="142" t="s">
        <v>405</v>
      </c>
      <c r="E442" s="142" t="s">
        <v>89</v>
      </c>
      <c r="F442" s="95">
        <f t="shared" si="134"/>
        <v>50</v>
      </c>
      <c r="G442" s="95">
        <f t="shared" si="134"/>
        <v>50</v>
      </c>
      <c r="H442" s="95">
        <f t="shared" si="134"/>
        <v>50</v>
      </c>
    </row>
    <row r="443" spans="1:8" x14ac:dyDescent="0.2">
      <c r="A443" s="143" t="s">
        <v>109</v>
      </c>
      <c r="B443" s="144" t="s">
        <v>71</v>
      </c>
      <c r="C443" s="145" t="s">
        <v>74</v>
      </c>
      <c r="D443" s="145" t="s">
        <v>405</v>
      </c>
      <c r="E443" s="145" t="s">
        <v>110</v>
      </c>
      <c r="F443" s="92">
        <f t="shared" si="134"/>
        <v>50</v>
      </c>
      <c r="G443" s="92">
        <f t="shared" si="134"/>
        <v>50</v>
      </c>
      <c r="H443" s="92">
        <f t="shared" si="134"/>
        <v>50</v>
      </c>
    </row>
    <row r="444" spans="1:8" x14ac:dyDescent="0.2">
      <c r="A444" s="143" t="s">
        <v>369</v>
      </c>
      <c r="B444" s="144" t="s">
        <v>71</v>
      </c>
      <c r="C444" s="145" t="s">
        <v>74</v>
      </c>
      <c r="D444" s="145" t="s">
        <v>405</v>
      </c>
      <c r="E444" s="145" t="s">
        <v>368</v>
      </c>
      <c r="F444" s="92">
        <v>50</v>
      </c>
      <c r="G444" s="96">
        <v>50</v>
      </c>
      <c r="H444" s="96">
        <v>50</v>
      </c>
    </row>
    <row r="445" spans="1:8" ht="15.75" customHeight="1" x14ac:dyDescent="0.25">
      <c r="A445" s="9" t="s">
        <v>273</v>
      </c>
      <c r="B445" s="11" t="s">
        <v>71</v>
      </c>
      <c r="C445" s="11" t="s">
        <v>66</v>
      </c>
      <c r="D445" s="11" t="s">
        <v>193</v>
      </c>
      <c r="E445" s="11" t="s">
        <v>89</v>
      </c>
      <c r="F445" s="90">
        <f>F447+F463</f>
        <v>142820.894</v>
      </c>
      <c r="G445" s="90">
        <f t="shared" ref="G445:H445" si="135">G447+G463</f>
        <v>120390.215</v>
      </c>
      <c r="H445" s="90">
        <f t="shared" si="135"/>
        <v>127129.492</v>
      </c>
    </row>
    <row r="446" spans="1:8" ht="38.25" x14ac:dyDescent="0.25">
      <c r="A446" s="44" t="s">
        <v>410</v>
      </c>
      <c r="B446" s="11" t="s">
        <v>71</v>
      </c>
      <c r="C446" s="11" t="s">
        <v>66</v>
      </c>
      <c r="D446" s="11" t="s">
        <v>209</v>
      </c>
      <c r="E446" s="11" t="s">
        <v>89</v>
      </c>
      <c r="F446" s="93">
        <f>F447</f>
        <v>69596.45</v>
      </c>
      <c r="G446" s="93">
        <f>G447</f>
        <v>62263</v>
      </c>
      <c r="H446" s="93">
        <f>H447</f>
        <v>64602.9</v>
      </c>
    </row>
    <row r="447" spans="1:8" s="16" customFormat="1" ht="40.5" x14ac:dyDescent="0.25">
      <c r="A447" s="9" t="s">
        <v>147</v>
      </c>
      <c r="B447" s="11" t="s">
        <v>71</v>
      </c>
      <c r="C447" s="11" t="s">
        <v>66</v>
      </c>
      <c r="D447" s="11" t="s">
        <v>221</v>
      </c>
      <c r="E447" s="11" t="s">
        <v>89</v>
      </c>
      <c r="F447" s="93">
        <f>F448+F451+F454+F457</f>
        <v>69596.45</v>
      </c>
      <c r="G447" s="93">
        <f t="shared" ref="G447:H447" si="136">G448+G451+G454+G457</f>
        <v>62263</v>
      </c>
      <c r="H447" s="93">
        <f t="shared" si="136"/>
        <v>64602.9</v>
      </c>
    </row>
    <row r="448" spans="1:8" s="15" customFormat="1" ht="38.25" x14ac:dyDescent="0.2">
      <c r="A448" s="45" t="s">
        <v>141</v>
      </c>
      <c r="B448" s="14" t="s">
        <v>71</v>
      </c>
      <c r="C448" s="14" t="s">
        <v>66</v>
      </c>
      <c r="D448" s="14" t="s">
        <v>222</v>
      </c>
      <c r="E448" s="14" t="s">
        <v>89</v>
      </c>
      <c r="F448" s="95">
        <f t="shared" ref="F448:H449" si="137">F449</f>
        <v>57879.8</v>
      </c>
      <c r="G448" s="95">
        <f t="shared" si="137"/>
        <v>60025</v>
      </c>
      <c r="H448" s="95">
        <f t="shared" si="137"/>
        <v>62169.9</v>
      </c>
    </row>
    <row r="449" spans="1:8" ht="25.5" x14ac:dyDescent="0.2">
      <c r="A449" s="4" t="s">
        <v>113</v>
      </c>
      <c r="B449" s="6" t="s">
        <v>71</v>
      </c>
      <c r="C449" s="6" t="s">
        <v>66</v>
      </c>
      <c r="D449" s="6" t="s">
        <v>222</v>
      </c>
      <c r="E449" s="6" t="s">
        <v>112</v>
      </c>
      <c r="F449" s="92">
        <f t="shared" si="137"/>
        <v>57879.8</v>
      </c>
      <c r="G449" s="92">
        <f t="shared" si="137"/>
        <v>60025</v>
      </c>
      <c r="H449" s="92">
        <f t="shared" si="137"/>
        <v>62169.9</v>
      </c>
    </row>
    <row r="450" spans="1:8" s="15" customFormat="1" x14ac:dyDescent="0.2">
      <c r="A450" s="4" t="s">
        <v>143</v>
      </c>
      <c r="B450" s="6" t="s">
        <v>71</v>
      </c>
      <c r="C450" s="6" t="s">
        <v>66</v>
      </c>
      <c r="D450" s="6" t="s">
        <v>222</v>
      </c>
      <c r="E450" s="6" t="s">
        <v>144</v>
      </c>
      <c r="F450" s="92">
        <v>57879.8</v>
      </c>
      <c r="G450" s="91">
        <v>60025</v>
      </c>
      <c r="H450" s="91">
        <v>62169.9</v>
      </c>
    </row>
    <row r="451" spans="1:8" s="15" customFormat="1" ht="27.75" customHeight="1" x14ac:dyDescent="0.2">
      <c r="A451" s="120" t="s">
        <v>146</v>
      </c>
      <c r="B451" s="14" t="s">
        <v>71</v>
      </c>
      <c r="C451" s="14" t="s">
        <v>66</v>
      </c>
      <c r="D451" s="14" t="s">
        <v>14</v>
      </c>
      <c r="E451" s="14" t="s">
        <v>89</v>
      </c>
      <c r="F451" s="95">
        <f>F452</f>
        <v>8955.15</v>
      </c>
      <c r="G451" s="95">
        <f t="shared" ref="G451:H451" si="138">G452</f>
        <v>0</v>
      </c>
      <c r="H451" s="95">
        <f t="shared" si="138"/>
        <v>0</v>
      </c>
    </row>
    <row r="452" spans="1:8" s="15" customFormat="1" ht="27" customHeight="1" x14ac:dyDescent="0.2">
      <c r="A452" s="4" t="s">
        <v>113</v>
      </c>
      <c r="B452" s="6" t="s">
        <v>71</v>
      </c>
      <c r="C452" s="6" t="s">
        <v>66</v>
      </c>
      <c r="D452" s="6" t="s">
        <v>14</v>
      </c>
      <c r="E452" s="6" t="s">
        <v>112</v>
      </c>
      <c r="F452" s="92">
        <f>F453</f>
        <v>8955.15</v>
      </c>
      <c r="G452" s="92">
        <f t="shared" ref="G452:H452" si="139">G453</f>
        <v>0</v>
      </c>
      <c r="H452" s="92">
        <f t="shared" si="139"/>
        <v>0</v>
      </c>
    </row>
    <row r="453" spans="1:8" s="15" customFormat="1" ht="15" customHeight="1" x14ac:dyDescent="0.2">
      <c r="A453" s="4" t="s">
        <v>143</v>
      </c>
      <c r="B453" s="6" t="s">
        <v>71</v>
      </c>
      <c r="C453" s="6" t="s">
        <v>66</v>
      </c>
      <c r="D453" s="6" t="s">
        <v>14</v>
      </c>
      <c r="E453" s="6" t="s">
        <v>144</v>
      </c>
      <c r="F453" s="92">
        <v>8955.15</v>
      </c>
      <c r="G453" s="91">
        <v>0</v>
      </c>
      <c r="H453" s="91">
        <v>0</v>
      </c>
    </row>
    <row r="454" spans="1:8" ht="16.5" customHeight="1" x14ac:dyDescent="0.2">
      <c r="A454" s="40" t="s">
        <v>142</v>
      </c>
      <c r="B454" s="32" t="s">
        <v>71</v>
      </c>
      <c r="C454" s="32" t="s">
        <v>66</v>
      </c>
      <c r="D454" s="14" t="s">
        <v>223</v>
      </c>
      <c r="E454" s="32" t="s">
        <v>89</v>
      </c>
      <c r="F454" s="95">
        <f t="shared" ref="F454:H455" si="140">F455</f>
        <v>561.5</v>
      </c>
      <c r="G454" s="95">
        <f t="shared" si="140"/>
        <v>38</v>
      </c>
      <c r="H454" s="95">
        <f t="shared" si="140"/>
        <v>233</v>
      </c>
    </row>
    <row r="455" spans="1:8" ht="25.5" x14ac:dyDescent="0.2">
      <c r="A455" s="4" t="s">
        <v>113</v>
      </c>
      <c r="B455" s="27" t="s">
        <v>71</v>
      </c>
      <c r="C455" s="27" t="s">
        <v>66</v>
      </c>
      <c r="D455" s="6" t="s">
        <v>223</v>
      </c>
      <c r="E455" s="6" t="s">
        <v>112</v>
      </c>
      <c r="F455" s="92">
        <f t="shared" si="140"/>
        <v>561.5</v>
      </c>
      <c r="G455" s="92">
        <f t="shared" si="140"/>
        <v>38</v>
      </c>
      <c r="H455" s="92">
        <f t="shared" si="140"/>
        <v>233</v>
      </c>
    </row>
    <row r="456" spans="1:8" x14ac:dyDescent="0.2">
      <c r="A456" s="4" t="s">
        <v>143</v>
      </c>
      <c r="B456" s="27" t="s">
        <v>71</v>
      </c>
      <c r="C456" s="27" t="s">
        <v>66</v>
      </c>
      <c r="D456" s="6" t="s">
        <v>223</v>
      </c>
      <c r="E456" s="6" t="s">
        <v>144</v>
      </c>
      <c r="F456" s="92">
        <v>561.5</v>
      </c>
      <c r="G456" s="88">
        <v>38</v>
      </c>
      <c r="H456" s="88">
        <v>233</v>
      </c>
    </row>
    <row r="457" spans="1:8" ht="25.5" x14ac:dyDescent="0.2">
      <c r="A457" s="40" t="s">
        <v>311</v>
      </c>
      <c r="B457" s="32" t="s">
        <v>71</v>
      </c>
      <c r="C457" s="32" t="s">
        <v>66</v>
      </c>
      <c r="D457" s="14" t="s">
        <v>312</v>
      </c>
      <c r="E457" s="32" t="s">
        <v>89</v>
      </c>
      <c r="F457" s="95">
        <f>F458+F461</f>
        <v>2200</v>
      </c>
      <c r="G457" s="95">
        <f t="shared" ref="G457:H457" si="141">G458+G461</f>
        <v>2200</v>
      </c>
      <c r="H457" s="95">
        <f t="shared" si="141"/>
        <v>2200</v>
      </c>
    </row>
    <row r="458" spans="1:8" ht="25.5" x14ac:dyDescent="0.2">
      <c r="A458" s="4" t="s">
        <v>113</v>
      </c>
      <c r="B458" s="27" t="s">
        <v>71</v>
      </c>
      <c r="C458" s="27" t="s">
        <v>66</v>
      </c>
      <c r="D458" s="6" t="s">
        <v>312</v>
      </c>
      <c r="E458" s="6" t="s">
        <v>112</v>
      </c>
      <c r="F458" s="92">
        <f>F459+F460</f>
        <v>1856.5</v>
      </c>
      <c r="G458" s="92">
        <f t="shared" ref="G458:H458" si="142">G459</f>
        <v>2200</v>
      </c>
      <c r="H458" s="92">
        <f t="shared" si="142"/>
        <v>2200</v>
      </c>
    </row>
    <row r="459" spans="1:8" ht="15.75" customHeight="1" x14ac:dyDescent="0.2">
      <c r="A459" s="4" t="s">
        <v>143</v>
      </c>
      <c r="B459" s="27" t="s">
        <v>71</v>
      </c>
      <c r="C459" s="27" t="s">
        <v>66</v>
      </c>
      <c r="D459" s="6" t="s">
        <v>312</v>
      </c>
      <c r="E459" s="6" t="s">
        <v>144</v>
      </c>
      <c r="F459" s="92">
        <f>2040.9-274.7</f>
        <v>1766.2</v>
      </c>
      <c r="G459" s="88">
        <v>2200</v>
      </c>
      <c r="H459" s="88">
        <v>2200</v>
      </c>
    </row>
    <row r="460" spans="1:8" ht="51" x14ac:dyDescent="0.2">
      <c r="A460" s="4" t="s">
        <v>346</v>
      </c>
      <c r="B460" s="27" t="s">
        <v>71</v>
      </c>
      <c r="C460" s="27" t="s">
        <v>66</v>
      </c>
      <c r="D460" s="6" t="s">
        <v>312</v>
      </c>
      <c r="E460" s="6" t="s">
        <v>347</v>
      </c>
      <c r="F460" s="92">
        <f>16.1+74.2</f>
        <v>90.300000000000011</v>
      </c>
      <c r="G460" s="88">
        <v>0</v>
      </c>
      <c r="H460" s="88">
        <v>0</v>
      </c>
    </row>
    <row r="461" spans="1:8" x14ac:dyDescent="0.2">
      <c r="A461" s="187" t="s">
        <v>105</v>
      </c>
      <c r="B461" s="27" t="s">
        <v>71</v>
      </c>
      <c r="C461" s="27" t="s">
        <v>66</v>
      </c>
      <c r="D461" s="6" t="s">
        <v>312</v>
      </c>
      <c r="E461" s="6" t="s">
        <v>106</v>
      </c>
      <c r="F461" s="92">
        <f>F462</f>
        <v>343.5</v>
      </c>
      <c r="G461" s="92">
        <f t="shared" ref="G461:H461" si="143">G462</f>
        <v>0</v>
      </c>
      <c r="H461" s="92">
        <f t="shared" si="143"/>
        <v>0</v>
      </c>
    </row>
    <row r="462" spans="1:8" ht="36" x14ac:dyDescent="0.2">
      <c r="A462" s="187" t="s">
        <v>139</v>
      </c>
      <c r="B462" s="27" t="s">
        <v>71</v>
      </c>
      <c r="C462" s="27" t="s">
        <v>66</v>
      </c>
      <c r="D462" s="6" t="s">
        <v>312</v>
      </c>
      <c r="E462" s="6" t="s">
        <v>470</v>
      </c>
      <c r="F462" s="92">
        <f>143+200.5</f>
        <v>343.5</v>
      </c>
      <c r="G462" s="88">
        <v>0</v>
      </c>
      <c r="H462" s="88">
        <v>0</v>
      </c>
    </row>
    <row r="463" spans="1:8" ht="38.25" x14ac:dyDescent="0.2">
      <c r="A463" s="49" t="s">
        <v>416</v>
      </c>
      <c r="B463" s="3" t="s">
        <v>71</v>
      </c>
      <c r="C463" s="3" t="s">
        <v>66</v>
      </c>
      <c r="D463" s="3" t="s">
        <v>231</v>
      </c>
      <c r="E463" s="3" t="s">
        <v>89</v>
      </c>
      <c r="F463" s="89">
        <f>F464+F474</f>
        <v>73224.444000000003</v>
      </c>
      <c r="G463" s="89">
        <f>G464+G474</f>
        <v>58127.214999999997</v>
      </c>
      <c r="H463" s="89">
        <f>H464+H474</f>
        <v>62526.592000000004</v>
      </c>
    </row>
    <row r="464" spans="1:8" ht="27" x14ac:dyDescent="0.25">
      <c r="A464" s="50" t="s">
        <v>156</v>
      </c>
      <c r="B464" s="11" t="s">
        <v>71</v>
      </c>
      <c r="C464" s="11" t="s">
        <v>66</v>
      </c>
      <c r="D464" s="11" t="s">
        <v>232</v>
      </c>
      <c r="E464" s="11" t="s">
        <v>89</v>
      </c>
      <c r="F464" s="90">
        <f>F465+F468+F471</f>
        <v>64789.464000000007</v>
      </c>
      <c r="G464" s="90">
        <f t="shared" ref="G464:H464" si="144">G465+G468+G471</f>
        <v>51879.5</v>
      </c>
      <c r="H464" s="90">
        <f t="shared" si="144"/>
        <v>55747.819000000003</v>
      </c>
    </row>
    <row r="465" spans="1:8" ht="38.25" x14ac:dyDescent="0.2">
      <c r="A465" s="45" t="s">
        <v>141</v>
      </c>
      <c r="B465" s="14" t="s">
        <v>71</v>
      </c>
      <c r="C465" s="14" t="s">
        <v>66</v>
      </c>
      <c r="D465" s="14" t="s">
        <v>233</v>
      </c>
      <c r="E465" s="14" t="s">
        <v>89</v>
      </c>
      <c r="F465" s="91">
        <f t="shared" ref="F465:H466" si="145">F466</f>
        <v>47556.084000000003</v>
      </c>
      <c r="G465" s="91">
        <f t="shared" si="145"/>
        <v>51879.5</v>
      </c>
      <c r="H465" s="91">
        <f t="shared" si="145"/>
        <v>55747.819000000003</v>
      </c>
    </row>
    <row r="466" spans="1:8" ht="25.5" x14ac:dyDescent="0.2">
      <c r="A466" s="4" t="s">
        <v>113</v>
      </c>
      <c r="B466" s="6" t="s">
        <v>71</v>
      </c>
      <c r="C466" s="6" t="s">
        <v>66</v>
      </c>
      <c r="D466" s="6" t="s">
        <v>233</v>
      </c>
      <c r="E466" s="6" t="s">
        <v>112</v>
      </c>
      <c r="F466" s="88">
        <f t="shared" si="145"/>
        <v>47556.084000000003</v>
      </c>
      <c r="G466" s="88">
        <f t="shared" si="145"/>
        <v>51879.5</v>
      </c>
      <c r="H466" s="88">
        <f t="shared" si="145"/>
        <v>55747.819000000003</v>
      </c>
    </row>
    <row r="467" spans="1:8" x14ac:dyDescent="0.2">
      <c r="A467" s="4" t="s">
        <v>143</v>
      </c>
      <c r="B467" s="6" t="s">
        <v>71</v>
      </c>
      <c r="C467" s="6" t="s">
        <v>66</v>
      </c>
      <c r="D467" s="6" t="s">
        <v>233</v>
      </c>
      <c r="E467" s="6" t="s">
        <v>144</v>
      </c>
      <c r="F467" s="149">
        <v>47556.084000000003</v>
      </c>
      <c r="G467" s="88">
        <v>51879.5</v>
      </c>
      <c r="H467" s="88">
        <f>54286.877+1460.942</f>
        <v>55747.819000000003</v>
      </c>
    </row>
    <row r="468" spans="1:8" ht="25.5" x14ac:dyDescent="0.2">
      <c r="A468" s="45" t="s">
        <v>146</v>
      </c>
      <c r="B468" s="14" t="s">
        <v>71</v>
      </c>
      <c r="C468" s="14" t="s">
        <v>66</v>
      </c>
      <c r="D468" s="14" t="s">
        <v>440</v>
      </c>
      <c r="E468" s="14" t="s">
        <v>89</v>
      </c>
      <c r="F468" s="148">
        <f>F469</f>
        <v>487.4</v>
      </c>
      <c r="G468" s="148">
        <f t="shared" ref="G468:H469" si="146">G469</f>
        <v>0</v>
      </c>
      <c r="H468" s="148">
        <f t="shared" si="146"/>
        <v>0</v>
      </c>
    </row>
    <row r="469" spans="1:8" ht="24" x14ac:dyDescent="0.2">
      <c r="A469" s="187" t="s">
        <v>113</v>
      </c>
      <c r="B469" s="6" t="s">
        <v>71</v>
      </c>
      <c r="C469" s="6" t="s">
        <v>66</v>
      </c>
      <c r="D469" s="6" t="s">
        <v>440</v>
      </c>
      <c r="E469" s="6" t="s">
        <v>112</v>
      </c>
      <c r="F469" s="149">
        <f>F470</f>
        <v>487.4</v>
      </c>
      <c r="G469" s="149">
        <f t="shared" si="146"/>
        <v>0</v>
      </c>
      <c r="H469" s="149">
        <f t="shared" si="146"/>
        <v>0</v>
      </c>
    </row>
    <row r="470" spans="1:8" x14ac:dyDescent="0.2">
      <c r="A470" s="187" t="s">
        <v>143</v>
      </c>
      <c r="B470" s="6" t="s">
        <v>71</v>
      </c>
      <c r="C470" s="6" t="s">
        <v>66</v>
      </c>
      <c r="D470" s="6" t="s">
        <v>440</v>
      </c>
      <c r="E470" s="6" t="s">
        <v>144</v>
      </c>
      <c r="F470" s="149">
        <v>487.4</v>
      </c>
      <c r="G470" s="88">
        <v>0</v>
      </c>
      <c r="H470" s="88">
        <v>0</v>
      </c>
    </row>
    <row r="471" spans="1:8" ht="38.25" x14ac:dyDescent="0.2">
      <c r="A471" s="45" t="s">
        <v>441</v>
      </c>
      <c r="B471" s="14" t="s">
        <v>71</v>
      </c>
      <c r="C471" s="14" t="s">
        <v>66</v>
      </c>
      <c r="D471" s="14" t="s">
        <v>442</v>
      </c>
      <c r="E471" s="14" t="s">
        <v>89</v>
      </c>
      <c r="F471" s="148">
        <f>F472</f>
        <v>16745.98</v>
      </c>
      <c r="G471" s="148">
        <f t="shared" ref="G471:H472" si="147">G472</f>
        <v>0</v>
      </c>
      <c r="H471" s="148">
        <f t="shared" si="147"/>
        <v>0</v>
      </c>
    </row>
    <row r="472" spans="1:8" ht="25.5" x14ac:dyDescent="0.2">
      <c r="A472" s="4" t="s">
        <v>113</v>
      </c>
      <c r="B472" s="6" t="s">
        <v>71</v>
      </c>
      <c r="C472" s="6" t="s">
        <v>66</v>
      </c>
      <c r="D472" s="6" t="s">
        <v>442</v>
      </c>
      <c r="E472" s="6" t="s">
        <v>112</v>
      </c>
      <c r="F472" s="149">
        <f>F473</f>
        <v>16745.98</v>
      </c>
      <c r="G472" s="149">
        <f t="shared" si="147"/>
        <v>0</v>
      </c>
      <c r="H472" s="149">
        <f t="shared" si="147"/>
        <v>0</v>
      </c>
    </row>
    <row r="473" spans="1:8" x14ac:dyDescent="0.2">
      <c r="A473" s="4" t="s">
        <v>143</v>
      </c>
      <c r="B473" s="6" t="s">
        <v>71</v>
      </c>
      <c r="C473" s="6" t="s">
        <v>66</v>
      </c>
      <c r="D473" s="6" t="s">
        <v>442</v>
      </c>
      <c r="E473" s="6" t="s">
        <v>144</v>
      </c>
      <c r="F473" s="149">
        <v>16745.98</v>
      </c>
      <c r="G473" s="88">
        <v>0</v>
      </c>
      <c r="H473" s="88">
        <v>0</v>
      </c>
    </row>
    <row r="474" spans="1:8" ht="27" x14ac:dyDescent="0.25">
      <c r="A474" s="9" t="s">
        <v>159</v>
      </c>
      <c r="B474" s="11" t="s">
        <v>71</v>
      </c>
      <c r="C474" s="11" t="s">
        <v>66</v>
      </c>
      <c r="D474" s="11" t="s">
        <v>234</v>
      </c>
      <c r="E474" s="11" t="s">
        <v>89</v>
      </c>
      <c r="F474" s="162">
        <f>F475</f>
        <v>8434.98</v>
      </c>
      <c r="G474" s="162">
        <f t="shared" ref="G474:H474" si="148">G475</f>
        <v>6247.7150000000001</v>
      </c>
      <c r="H474" s="162">
        <f t="shared" si="148"/>
        <v>6778.7730000000001</v>
      </c>
    </row>
    <row r="475" spans="1:8" ht="38.25" x14ac:dyDescent="0.2">
      <c r="A475" s="12" t="s">
        <v>141</v>
      </c>
      <c r="B475" s="14" t="s">
        <v>71</v>
      </c>
      <c r="C475" s="14" t="s">
        <v>66</v>
      </c>
      <c r="D475" s="14" t="s">
        <v>235</v>
      </c>
      <c r="E475" s="14" t="s">
        <v>89</v>
      </c>
      <c r="F475" s="148">
        <f>F476</f>
        <v>8434.98</v>
      </c>
      <c r="G475" s="148">
        <f t="shared" ref="G475:H475" si="149">G476</f>
        <v>6247.7150000000001</v>
      </c>
      <c r="H475" s="148">
        <f t="shared" si="149"/>
        <v>6778.7730000000001</v>
      </c>
    </row>
    <row r="476" spans="1:8" ht="25.5" x14ac:dyDescent="0.2">
      <c r="A476" s="4" t="s">
        <v>113</v>
      </c>
      <c r="B476" s="6" t="s">
        <v>71</v>
      </c>
      <c r="C476" s="6" t="s">
        <v>66</v>
      </c>
      <c r="D476" s="6" t="s">
        <v>235</v>
      </c>
      <c r="E476" s="6" t="s">
        <v>112</v>
      </c>
      <c r="F476" s="149">
        <f>F477</f>
        <v>8434.98</v>
      </c>
      <c r="G476" s="149">
        <f t="shared" ref="G476:H476" si="150">G477</f>
        <v>6247.7150000000001</v>
      </c>
      <c r="H476" s="149">
        <f t="shared" si="150"/>
        <v>6778.7730000000001</v>
      </c>
    </row>
    <row r="477" spans="1:8" x14ac:dyDescent="0.2">
      <c r="A477" s="4" t="s">
        <v>143</v>
      </c>
      <c r="B477" s="6" t="s">
        <v>71</v>
      </c>
      <c r="C477" s="6" t="s">
        <v>66</v>
      </c>
      <c r="D477" s="6" t="s">
        <v>235</v>
      </c>
      <c r="E477" s="6" t="s">
        <v>144</v>
      </c>
      <c r="F477" s="149">
        <v>8434.98</v>
      </c>
      <c r="G477" s="171">
        <v>6247.7150000000001</v>
      </c>
      <c r="H477" s="171">
        <v>6778.7730000000001</v>
      </c>
    </row>
    <row r="478" spans="1:8" ht="13.5" x14ac:dyDescent="0.25">
      <c r="A478" s="9" t="s">
        <v>33</v>
      </c>
      <c r="B478" s="11" t="s">
        <v>71</v>
      </c>
      <c r="C478" s="11" t="s">
        <v>71</v>
      </c>
      <c r="D478" s="11" t="s">
        <v>193</v>
      </c>
      <c r="E478" s="11" t="s">
        <v>89</v>
      </c>
      <c r="F478" s="93">
        <f t="shared" ref="F478:H482" si="151">F479</f>
        <v>201.90799999999999</v>
      </c>
      <c r="G478" s="93">
        <f t="shared" si="151"/>
        <v>100</v>
      </c>
      <c r="H478" s="93">
        <f t="shared" si="151"/>
        <v>100</v>
      </c>
    </row>
    <row r="479" spans="1:8" ht="38.25" x14ac:dyDescent="0.2">
      <c r="A479" s="49" t="s">
        <v>15</v>
      </c>
      <c r="B479" s="3" t="s">
        <v>71</v>
      </c>
      <c r="C479" s="3" t="s">
        <v>71</v>
      </c>
      <c r="D479" s="3" t="s">
        <v>231</v>
      </c>
      <c r="E479" s="3" t="s">
        <v>89</v>
      </c>
      <c r="F479" s="94">
        <f t="shared" si="151"/>
        <v>201.90799999999999</v>
      </c>
      <c r="G479" s="94">
        <f t="shared" si="151"/>
        <v>100</v>
      </c>
      <c r="H479" s="94">
        <f t="shared" si="151"/>
        <v>100</v>
      </c>
    </row>
    <row r="480" spans="1:8" ht="27" x14ac:dyDescent="0.25">
      <c r="A480" s="50" t="s">
        <v>157</v>
      </c>
      <c r="B480" s="11" t="s">
        <v>71</v>
      </c>
      <c r="C480" s="11" t="s">
        <v>71</v>
      </c>
      <c r="D480" s="11" t="s">
        <v>236</v>
      </c>
      <c r="E480" s="11" t="s">
        <v>89</v>
      </c>
      <c r="F480" s="93">
        <f t="shared" si="151"/>
        <v>201.90799999999999</v>
      </c>
      <c r="G480" s="93">
        <f t="shared" si="151"/>
        <v>100</v>
      </c>
      <c r="H480" s="93">
        <f t="shared" si="151"/>
        <v>100</v>
      </c>
    </row>
    <row r="481" spans="1:8" x14ac:dyDescent="0.2">
      <c r="A481" s="18" t="s">
        <v>158</v>
      </c>
      <c r="B481" s="32" t="s">
        <v>71</v>
      </c>
      <c r="C481" s="32" t="s">
        <v>71</v>
      </c>
      <c r="D481" s="14" t="s">
        <v>237</v>
      </c>
      <c r="E481" s="32" t="s">
        <v>89</v>
      </c>
      <c r="F481" s="95">
        <f t="shared" si="151"/>
        <v>201.90799999999999</v>
      </c>
      <c r="G481" s="95">
        <f t="shared" si="151"/>
        <v>100</v>
      </c>
      <c r="H481" s="95">
        <f t="shared" si="151"/>
        <v>100</v>
      </c>
    </row>
    <row r="482" spans="1:8" ht="25.5" x14ac:dyDescent="0.2">
      <c r="A482" s="4" t="s">
        <v>31</v>
      </c>
      <c r="B482" s="27" t="s">
        <v>71</v>
      </c>
      <c r="C482" s="27" t="s">
        <v>71</v>
      </c>
      <c r="D482" s="6" t="s">
        <v>237</v>
      </c>
      <c r="E482" s="27" t="s">
        <v>104</v>
      </c>
      <c r="F482" s="92">
        <f t="shared" si="151"/>
        <v>201.90799999999999</v>
      </c>
      <c r="G482" s="92">
        <f t="shared" si="151"/>
        <v>100</v>
      </c>
      <c r="H482" s="92">
        <f t="shared" si="151"/>
        <v>100</v>
      </c>
    </row>
    <row r="483" spans="1:8" ht="25.5" x14ac:dyDescent="0.2">
      <c r="A483" s="4" t="s">
        <v>130</v>
      </c>
      <c r="B483" s="27" t="s">
        <v>71</v>
      </c>
      <c r="C483" s="27" t="s">
        <v>71</v>
      </c>
      <c r="D483" s="6" t="s">
        <v>237</v>
      </c>
      <c r="E483" s="27" t="s">
        <v>131</v>
      </c>
      <c r="F483" s="92">
        <v>201.90799999999999</v>
      </c>
      <c r="G483" s="88">
        <v>100</v>
      </c>
      <c r="H483" s="88">
        <v>100</v>
      </c>
    </row>
    <row r="484" spans="1:8" ht="13.5" x14ac:dyDescent="0.25">
      <c r="A484" s="9" t="s">
        <v>80</v>
      </c>
      <c r="B484" s="11" t="s">
        <v>71</v>
      </c>
      <c r="C484" s="11" t="s">
        <v>81</v>
      </c>
      <c r="D484" s="11" t="s">
        <v>193</v>
      </c>
      <c r="E484" s="11" t="s">
        <v>89</v>
      </c>
      <c r="F484" s="94">
        <f>F485+F511+F522+F526</f>
        <v>47227.915999999997</v>
      </c>
      <c r="G484" s="94">
        <f t="shared" ref="G484:H484" si="152">G485+G511+G522+G526</f>
        <v>45990.315000000002</v>
      </c>
      <c r="H484" s="94">
        <f t="shared" si="152"/>
        <v>47039.165000000001</v>
      </c>
    </row>
    <row r="485" spans="1:8" ht="38.25" x14ac:dyDescent="0.25">
      <c r="A485" s="44" t="s">
        <v>410</v>
      </c>
      <c r="B485" s="11" t="s">
        <v>71</v>
      </c>
      <c r="C485" s="11" t="s">
        <v>81</v>
      </c>
      <c r="D485" s="11" t="s">
        <v>209</v>
      </c>
      <c r="E485" s="11" t="s">
        <v>89</v>
      </c>
      <c r="F485" s="94">
        <f>F486+F498</f>
        <v>47070.725999999995</v>
      </c>
      <c r="G485" s="94">
        <f t="shared" ref="G485:H485" si="153">G486+G498</f>
        <v>45846.815000000002</v>
      </c>
      <c r="H485" s="94">
        <f t="shared" si="153"/>
        <v>46881.974999999999</v>
      </c>
    </row>
    <row r="486" spans="1:8" ht="40.5" x14ac:dyDescent="0.25">
      <c r="A486" s="9" t="s">
        <v>147</v>
      </c>
      <c r="B486" s="11" t="s">
        <v>71</v>
      </c>
      <c r="C486" s="11" t="s">
        <v>81</v>
      </c>
      <c r="D486" s="11" t="s">
        <v>221</v>
      </c>
      <c r="E486" s="11" t="s">
        <v>89</v>
      </c>
      <c r="F486" s="93">
        <f>F487+F492+F495</f>
        <v>13941.98</v>
      </c>
      <c r="G486" s="93">
        <f t="shared" ref="G486:H486" si="154">G487+G492</f>
        <v>9027.8450000000012</v>
      </c>
      <c r="H486" s="93">
        <f t="shared" si="154"/>
        <v>9027.8450000000012</v>
      </c>
    </row>
    <row r="487" spans="1:8" ht="25.5" x14ac:dyDescent="0.2">
      <c r="A487" s="111" t="s">
        <v>167</v>
      </c>
      <c r="B487" s="32" t="s">
        <v>71</v>
      </c>
      <c r="C487" s="32" t="s">
        <v>81</v>
      </c>
      <c r="D487" s="14" t="s">
        <v>224</v>
      </c>
      <c r="E487" s="14" t="s">
        <v>89</v>
      </c>
      <c r="F487" s="95">
        <f>F488+F490</f>
        <v>4227.68</v>
      </c>
      <c r="G487" s="95">
        <f t="shared" ref="G487:H487" si="155">G488+G490</f>
        <v>5637.68</v>
      </c>
      <c r="H487" s="95">
        <f t="shared" si="155"/>
        <v>5637.68</v>
      </c>
    </row>
    <row r="488" spans="1:8" ht="25.5" x14ac:dyDescent="0.2">
      <c r="A488" s="4" t="s">
        <v>31</v>
      </c>
      <c r="B488" s="27" t="s">
        <v>71</v>
      </c>
      <c r="C488" s="27" t="s">
        <v>81</v>
      </c>
      <c r="D488" s="6" t="s">
        <v>224</v>
      </c>
      <c r="E488" s="6" t="s">
        <v>104</v>
      </c>
      <c r="F488" s="92">
        <f>F489</f>
        <v>150</v>
      </c>
      <c r="G488" s="92">
        <f t="shared" ref="G488:H488" si="156">G489</f>
        <v>150</v>
      </c>
      <c r="H488" s="92">
        <f t="shared" si="156"/>
        <v>150</v>
      </c>
    </row>
    <row r="489" spans="1:8" ht="25.5" x14ac:dyDescent="0.2">
      <c r="A489" s="4" t="s">
        <v>130</v>
      </c>
      <c r="B489" s="27" t="s">
        <v>71</v>
      </c>
      <c r="C489" s="27" t="s">
        <v>81</v>
      </c>
      <c r="D489" s="6" t="s">
        <v>224</v>
      </c>
      <c r="E489" s="6" t="s">
        <v>131</v>
      </c>
      <c r="F489" s="92">
        <v>150</v>
      </c>
      <c r="G489" s="88">
        <v>150</v>
      </c>
      <c r="H489" s="88">
        <v>150</v>
      </c>
    </row>
    <row r="490" spans="1:8" ht="25.5" x14ac:dyDescent="0.2">
      <c r="A490" s="4" t="s">
        <v>113</v>
      </c>
      <c r="B490" s="27" t="s">
        <v>71</v>
      </c>
      <c r="C490" s="27" t="s">
        <v>81</v>
      </c>
      <c r="D490" s="6" t="s">
        <v>224</v>
      </c>
      <c r="E490" s="6" t="s">
        <v>112</v>
      </c>
      <c r="F490" s="92">
        <f>F491</f>
        <v>4077.6800000000003</v>
      </c>
      <c r="G490" s="92">
        <f t="shared" ref="G490:H490" si="157">G491</f>
        <v>5487.68</v>
      </c>
      <c r="H490" s="92">
        <f t="shared" si="157"/>
        <v>5487.68</v>
      </c>
    </row>
    <row r="491" spans="1:8" x14ac:dyDescent="0.2">
      <c r="A491" s="4" t="s">
        <v>143</v>
      </c>
      <c r="B491" s="27" t="s">
        <v>71</v>
      </c>
      <c r="C491" s="27" t="s">
        <v>81</v>
      </c>
      <c r="D491" s="6" t="s">
        <v>224</v>
      </c>
      <c r="E491" s="6" t="s">
        <v>144</v>
      </c>
      <c r="F491" s="92">
        <f>2607.68+2880-1410</f>
        <v>4077.6800000000003</v>
      </c>
      <c r="G491" s="92">
        <f>2607.68+2880</f>
        <v>5487.68</v>
      </c>
      <c r="H491" s="92">
        <f>2607.68+2880</f>
        <v>5487.68</v>
      </c>
    </row>
    <row r="492" spans="1:8" ht="38.25" x14ac:dyDescent="0.2">
      <c r="A492" s="111" t="s">
        <v>288</v>
      </c>
      <c r="B492" s="32" t="s">
        <v>71</v>
      </c>
      <c r="C492" s="32" t="s">
        <v>81</v>
      </c>
      <c r="D492" s="14" t="s">
        <v>177</v>
      </c>
      <c r="E492" s="14" t="s">
        <v>89</v>
      </c>
      <c r="F492" s="95">
        <f>F493</f>
        <v>6894.3</v>
      </c>
      <c r="G492" s="95">
        <f t="shared" ref="G492:H492" si="158">G493</f>
        <v>3390.165</v>
      </c>
      <c r="H492" s="95">
        <f t="shared" si="158"/>
        <v>3390.165</v>
      </c>
    </row>
    <row r="493" spans="1:8" ht="25.5" x14ac:dyDescent="0.2">
      <c r="A493" s="4" t="s">
        <v>113</v>
      </c>
      <c r="B493" s="32" t="s">
        <v>71</v>
      </c>
      <c r="C493" s="32" t="s">
        <v>81</v>
      </c>
      <c r="D493" s="6" t="s">
        <v>177</v>
      </c>
      <c r="E493" s="6" t="s">
        <v>112</v>
      </c>
      <c r="F493" s="92">
        <f>F494</f>
        <v>6894.3</v>
      </c>
      <c r="G493" s="92">
        <f t="shared" ref="G493:H493" si="159">G494</f>
        <v>3390.165</v>
      </c>
      <c r="H493" s="92">
        <f t="shared" si="159"/>
        <v>3390.165</v>
      </c>
    </row>
    <row r="494" spans="1:8" x14ac:dyDescent="0.2">
      <c r="A494" s="4" t="s">
        <v>143</v>
      </c>
      <c r="B494" s="32" t="s">
        <v>71</v>
      </c>
      <c r="C494" s="32" t="s">
        <v>81</v>
      </c>
      <c r="D494" s="145" t="s">
        <v>177</v>
      </c>
      <c r="E494" s="145" t="s">
        <v>144</v>
      </c>
      <c r="F494" s="92">
        <f>6552.348+341.952</f>
        <v>6894.3</v>
      </c>
      <c r="G494" s="92">
        <v>3390.165</v>
      </c>
      <c r="H494" s="92">
        <v>3390.165</v>
      </c>
    </row>
    <row r="495" spans="1:8" s="15" customFormat="1" ht="51" x14ac:dyDescent="0.2">
      <c r="A495" s="12" t="s">
        <v>380</v>
      </c>
      <c r="B495" s="32" t="s">
        <v>71</v>
      </c>
      <c r="C495" s="32" t="s">
        <v>81</v>
      </c>
      <c r="D495" s="142" t="s">
        <v>390</v>
      </c>
      <c r="E495" s="142" t="s">
        <v>89</v>
      </c>
      <c r="F495" s="95">
        <f>F496</f>
        <v>2820</v>
      </c>
      <c r="G495" s="95">
        <f t="shared" ref="G495:H495" si="160">G496</f>
        <v>0</v>
      </c>
      <c r="H495" s="95">
        <f t="shared" si="160"/>
        <v>0</v>
      </c>
    </row>
    <row r="496" spans="1:8" ht="25.5" x14ac:dyDescent="0.2">
      <c r="A496" s="4" t="s">
        <v>113</v>
      </c>
      <c r="B496" s="32" t="s">
        <v>71</v>
      </c>
      <c r="C496" s="32" t="s">
        <v>81</v>
      </c>
      <c r="D496" s="145" t="s">
        <v>390</v>
      </c>
      <c r="E496" s="145" t="s">
        <v>112</v>
      </c>
      <c r="F496" s="92">
        <f>F497</f>
        <v>2820</v>
      </c>
      <c r="G496" s="92">
        <f t="shared" ref="G496:H496" si="161">G497</f>
        <v>0</v>
      </c>
      <c r="H496" s="92">
        <f t="shared" si="161"/>
        <v>0</v>
      </c>
    </row>
    <row r="497" spans="1:8" ht="15" customHeight="1" x14ac:dyDescent="0.2">
      <c r="A497" s="4" t="s">
        <v>143</v>
      </c>
      <c r="B497" s="32" t="s">
        <v>71</v>
      </c>
      <c r="C497" s="32" t="s">
        <v>81</v>
      </c>
      <c r="D497" s="145" t="s">
        <v>390</v>
      </c>
      <c r="E497" s="145" t="s">
        <v>144</v>
      </c>
      <c r="F497" s="92">
        <f>1410+1410</f>
        <v>2820</v>
      </c>
      <c r="G497" s="92">
        <v>0</v>
      </c>
      <c r="H497" s="92">
        <v>0</v>
      </c>
    </row>
    <row r="498" spans="1:8" s="17" customFormat="1" ht="27" x14ac:dyDescent="0.25">
      <c r="A498" s="9" t="s">
        <v>18</v>
      </c>
      <c r="B498" s="41" t="s">
        <v>71</v>
      </c>
      <c r="C498" s="41" t="s">
        <v>81</v>
      </c>
      <c r="D498" s="11" t="s">
        <v>225</v>
      </c>
      <c r="E498" s="11" t="s">
        <v>89</v>
      </c>
      <c r="F498" s="93">
        <f>F499+F502</f>
        <v>33128.745999999999</v>
      </c>
      <c r="G498" s="93">
        <f t="shared" ref="G498:H498" si="162">G499+G502</f>
        <v>36818.97</v>
      </c>
      <c r="H498" s="93">
        <f t="shared" si="162"/>
        <v>37854.129999999997</v>
      </c>
    </row>
    <row r="499" spans="1:8" s="15" customFormat="1" ht="25.5" x14ac:dyDescent="0.2">
      <c r="A499" s="12" t="s">
        <v>115</v>
      </c>
      <c r="B499" s="32" t="s">
        <v>71</v>
      </c>
      <c r="C499" s="32" t="s">
        <v>81</v>
      </c>
      <c r="D499" s="14" t="s">
        <v>226</v>
      </c>
      <c r="E499" s="14" t="s">
        <v>89</v>
      </c>
      <c r="F499" s="95">
        <f t="shared" ref="F499:H500" si="163">F500</f>
        <v>5705</v>
      </c>
      <c r="G499" s="95">
        <f t="shared" si="163"/>
        <v>5763</v>
      </c>
      <c r="H499" s="95">
        <f t="shared" si="163"/>
        <v>5821</v>
      </c>
    </row>
    <row r="500" spans="1:8" ht="51" x14ac:dyDescent="0.2">
      <c r="A500" s="4" t="s">
        <v>107</v>
      </c>
      <c r="B500" s="27" t="s">
        <v>71</v>
      </c>
      <c r="C500" s="27" t="s">
        <v>81</v>
      </c>
      <c r="D500" s="14" t="s">
        <v>226</v>
      </c>
      <c r="E500" s="6" t="s">
        <v>108</v>
      </c>
      <c r="F500" s="92">
        <f t="shared" si="163"/>
        <v>5705</v>
      </c>
      <c r="G500" s="92">
        <f t="shared" si="163"/>
        <v>5763</v>
      </c>
      <c r="H500" s="92">
        <f t="shared" si="163"/>
        <v>5821</v>
      </c>
    </row>
    <row r="501" spans="1:8" ht="25.5" x14ac:dyDescent="0.2">
      <c r="A501" s="4" t="s">
        <v>129</v>
      </c>
      <c r="B501" s="27" t="s">
        <v>71</v>
      </c>
      <c r="C501" s="27" t="s">
        <v>81</v>
      </c>
      <c r="D501" s="14" t="s">
        <v>226</v>
      </c>
      <c r="E501" s="6" t="s">
        <v>128</v>
      </c>
      <c r="F501" s="149">
        <v>5705</v>
      </c>
      <c r="G501" s="149">
        <v>5763</v>
      </c>
      <c r="H501" s="149">
        <v>5821</v>
      </c>
    </row>
    <row r="502" spans="1:8" s="15" customFormat="1" ht="38.25" x14ac:dyDescent="0.2">
      <c r="A502" s="124" t="s">
        <v>141</v>
      </c>
      <c r="B502" s="32" t="s">
        <v>71</v>
      </c>
      <c r="C502" s="32" t="s">
        <v>81</v>
      </c>
      <c r="D502" s="14" t="s">
        <v>227</v>
      </c>
      <c r="E502" s="14" t="s">
        <v>89</v>
      </c>
      <c r="F502" s="148">
        <f>F503+F505+F507+F509</f>
        <v>27423.745999999996</v>
      </c>
      <c r="G502" s="148">
        <f>G503+G505+G509</f>
        <v>31055.97</v>
      </c>
      <c r="H502" s="148">
        <f>H503+H505+H509</f>
        <v>32033.129999999997</v>
      </c>
    </row>
    <row r="503" spans="1:8" ht="51" x14ac:dyDescent="0.2">
      <c r="A503" s="4" t="s">
        <v>107</v>
      </c>
      <c r="B503" s="27" t="s">
        <v>71</v>
      </c>
      <c r="C503" s="27" t="s">
        <v>81</v>
      </c>
      <c r="D503" s="6" t="s">
        <v>227</v>
      </c>
      <c r="E503" s="6" t="s">
        <v>108</v>
      </c>
      <c r="F503" s="149">
        <f>F504</f>
        <v>20208.599999999999</v>
      </c>
      <c r="G503" s="149">
        <f>G504</f>
        <v>19806</v>
      </c>
      <c r="H503" s="149">
        <f>H504</f>
        <v>20006</v>
      </c>
    </row>
    <row r="504" spans="1:8" x14ac:dyDescent="0.2">
      <c r="A504" s="4" t="s">
        <v>126</v>
      </c>
      <c r="B504" s="27" t="s">
        <v>71</v>
      </c>
      <c r="C504" s="27" t="s">
        <v>81</v>
      </c>
      <c r="D504" s="6" t="s">
        <v>227</v>
      </c>
      <c r="E504" s="6" t="s">
        <v>127</v>
      </c>
      <c r="F504" s="149">
        <v>20208.599999999999</v>
      </c>
      <c r="G504" s="149">
        <v>19806</v>
      </c>
      <c r="H504" s="149">
        <v>20006</v>
      </c>
    </row>
    <row r="505" spans="1:8" ht="25.5" x14ac:dyDescent="0.2">
      <c r="A505" s="4" t="s">
        <v>31</v>
      </c>
      <c r="B505" s="27" t="s">
        <v>71</v>
      </c>
      <c r="C505" s="27" t="s">
        <v>81</v>
      </c>
      <c r="D505" s="6" t="s">
        <v>227</v>
      </c>
      <c r="E505" s="6" t="s">
        <v>104</v>
      </c>
      <c r="F505" s="149">
        <f>F506</f>
        <v>5669.6699999999983</v>
      </c>
      <c r="G505" s="149">
        <f>G506</f>
        <v>10810.97</v>
      </c>
      <c r="H505" s="149">
        <f>H506</f>
        <v>11588.13</v>
      </c>
    </row>
    <row r="506" spans="1:8" ht="25.5" x14ac:dyDescent="0.2">
      <c r="A506" s="4" t="s">
        <v>130</v>
      </c>
      <c r="B506" s="27" t="s">
        <v>71</v>
      </c>
      <c r="C506" s="27" t="s">
        <v>81</v>
      </c>
      <c r="D506" s="6" t="s">
        <v>227</v>
      </c>
      <c r="E506" s="6" t="s">
        <v>131</v>
      </c>
      <c r="F506" s="149">
        <f>9596.97+700.8-4628.1</f>
        <v>5669.6699999999983</v>
      </c>
      <c r="G506" s="149">
        <f>10110.17+700.8</f>
        <v>10810.97</v>
      </c>
      <c r="H506" s="149">
        <f>10887.33+700.8</f>
        <v>11588.13</v>
      </c>
    </row>
    <row r="507" spans="1:8" x14ac:dyDescent="0.2">
      <c r="A507" s="115" t="s">
        <v>109</v>
      </c>
      <c r="B507" s="27" t="s">
        <v>71</v>
      </c>
      <c r="C507" s="27" t="s">
        <v>81</v>
      </c>
      <c r="D507" s="27" t="s">
        <v>227</v>
      </c>
      <c r="E507" s="27" t="s">
        <v>110</v>
      </c>
      <c r="F507" s="92">
        <f>F508</f>
        <v>0</v>
      </c>
      <c r="G507" s="88"/>
      <c r="H507" s="88"/>
    </row>
    <row r="508" spans="1:8" ht="25.5" x14ac:dyDescent="0.2">
      <c r="A508" s="115" t="s">
        <v>303</v>
      </c>
      <c r="B508" s="27" t="s">
        <v>71</v>
      </c>
      <c r="C508" s="27" t="s">
        <v>81</v>
      </c>
      <c r="D508" s="27" t="s">
        <v>227</v>
      </c>
      <c r="E508" s="27" t="s">
        <v>307</v>
      </c>
      <c r="F508" s="92">
        <v>0</v>
      </c>
      <c r="G508" s="88"/>
      <c r="H508" s="88"/>
    </row>
    <row r="509" spans="1:8" x14ac:dyDescent="0.2">
      <c r="A509" s="38" t="s">
        <v>105</v>
      </c>
      <c r="B509" s="27" t="s">
        <v>71</v>
      </c>
      <c r="C509" s="27" t="s">
        <v>81</v>
      </c>
      <c r="D509" s="6" t="s">
        <v>227</v>
      </c>
      <c r="E509" s="6" t="s">
        <v>106</v>
      </c>
      <c r="F509" s="92">
        <f>F510</f>
        <v>1545.4760000000001</v>
      </c>
      <c r="G509" s="92">
        <f>G510</f>
        <v>439</v>
      </c>
      <c r="H509" s="92">
        <f>H510</f>
        <v>439</v>
      </c>
    </row>
    <row r="510" spans="1:8" x14ac:dyDescent="0.2">
      <c r="A510" s="38" t="s">
        <v>133</v>
      </c>
      <c r="B510" s="27" t="s">
        <v>71</v>
      </c>
      <c r="C510" s="27" t="s">
        <v>81</v>
      </c>
      <c r="D510" s="6" t="s">
        <v>227</v>
      </c>
      <c r="E510" s="6" t="s">
        <v>132</v>
      </c>
      <c r="F510" s="92">
        <f>439+1106.476</f>
        <v>1545.4760000000001</v>
      </c>
      <c r="G510" s="88">
        <v>439</v>
      </c>
      <c r="H510" s="88">
        <v>439</v>
      </c>
    </row>
    <row r="511" spans="1:8" ht="25.5" x14ac:dyDescent="0.25">
      <c r="A511" s="122" t="s">
        <v>320</v>
      </c>
      <c r="B511" s="3" t="s">
        <v>71</v>
      </c>
      <c r="C511" s="3" t="s">
        <v>81</v>
      </c>
      <c r="D511" s="75" t="s">
        <v>199</v>
      </c>
      <c r="E511" s="3" t="s">
        <v>89</v>
      </c>
      <c r="F511" s="125">
        <f>F512</f>
        <v>24.689999999999998</v>
      </c>
      <c r="G511" s="125">
        <f t="shared" ref="G511:H511" si="164">G512</f>
        <v>11</v>
      </c>
      <c r="H511" s="125">
        <f t="shared" si="164"/>
        <v>24.689999999999998</v>
      </c>
    </row>
    <row r="512" spans="1:8" ht="67.5" x14ac:dyDescent="0.25">
      <c r="A512" s="50" t="s">
        <v>16</v>
      </c>
      <c r="B512" s="11" t="s">
        <v>71</v>
      </c>
      <c r="C512" s="11" t="s">
        <v>81</v>
      </c>
      <c r="D512" s="81" t="s">
        <v>260</v>
      </c>
      <c r="E512" s="11" t="s">
        <v>89</v>
      </c>
      <c r="F512" s="125">
        <f>F513+F516+F519</f>
        <v>24.689999999999998</v>
      </c>
      <c r="G512" s="125">
        <f t="shared" ref="G512:H512" si="165">G513+G516+G519</f>
        <v>11</v>
      </c>
      <c r="H512" s="125">
        <f t="shared" si="165"/>
        <v>24.689999999999998</v>
      </c>
    </row>
    <row r="513" spans="1:8" ht="19.5" customHeight="1" x14ac:dyDescent="0.2">
      <c r="A513" s="108" t="s">
        <v>180</v>
      </c>
      <c r="B513" s="14" t="s">
        <v>71</v>
      </c>
      <c r="C513" s="14" t="s">
        <v>81</v>
      </c>
      <c r="D513" s="14" t="s">
        <v>183</v>
      </c>
      <c r="E513" s="14" t="s">
        <v>89</v>
      </c>
      <c r="F513" s="114">
        <f t="shared" ref="F513:H514" si="166">F514</f>
        <v>0</v>
      </c>
      <c r="G513" s="114">
        <f t="shared" si="166"/>
        <v>11</v>
      </c>
      <c r="H513" s="114">
        <f t="shared" si="166"/>
        <v>0</v>
      </c>
    </row>
    <row r="514" spans="1:8" ht="25.5" x14ac:dyDescent="0.2">
      <c r="A514" s="4" t="s">
        <v>31</v>
      </c>
      <c r="B514" s="6" t="s">
        <v>71</v>
      </c>
      <c r="C514" s="6" t="s">
        <v>81</v>
      </c>
      <c r="D514" s="6" t="s">
        <v>183</v>
      </c>
      <c r="E514" s="5">
        <v>200</v>
      </c>
      <c r="F514" s="118">
        <f t="shared" si="166"/>
        <v>0</v>
      </c>
      <c r="G514" s="118">
        <f t="shared" si="166"/>
        <v>11</v>
      </c>
      <c r="H514" s="118">
        <f t="shared" si="166"/>
        <v>0</v>
      </c>
    </row>
    <row r="515" spans="1:8" ht="25.5" x14ac:dyDescent="0.2">
      <c r="A515" s="26" t="s">
        <v>130</v>
      </c>
      <c r="B515" s="6" t="s">
        <v>71</v>
      </c>
      <c r="C515" s="6" t="s">
        <v>81</v>
      </c>
      <c r="D515" s="6" t="s">
        <v>183</v>
      </c>
      <c r="E515" s="5">
        <v>240</v>
      </c>
      <c r="F515" s="118">
        <v>0</v>
      </c>
      <c r="G515" s="118">
        <v>11</v>
      </c>
      <c r="H515" s="118">
        <v>0</v>
      </c>
    </row>
    <row r="516" spans="1:8" ht="25.5" x14ac:dyDescent="0.2">
      <c r="A516" s="66" t="s">
        <v>179</v>
      </c>
      <c r="B516" s="14" t="s">
        <v>71</v>
      </c>
      <c r="C516" s="14" t="s">
        <v>81</v>
      </c>
      <c r="D516" s="14" t="s">
        <v>184</v>
      </c>
      <c r="E516" s="14" t="s">
        <v>89</v>
      </c>
      <c r="F516" s="114">
        <f t="shared" ref="F516:H517" si="167">F517</f>
        <v>14.19</v>
      </c>
      <c r="G516" s="114">
        <f t="shared" si="167"/>
        <v>0</v>
      </c>
      <c r="H516" s="114">
        <f t="shared" si="167"/>
        <v>14.19</v>
      </c>
    </row>
    <row r="517" spans="1:8" ht="25.5" x14ac:dyDescent="0.2">
      <c r="A517" s="4" t="s">
        <v>31</v>
      </c>
      <c r="B517" s="6" t="s">
        <v>71</v>
      </c>
      <c r="C517" s="6" t="s">
        <v>81</v>
      </c>
      <c r="D517" s="6" t="s">
        <v>184</v>
      </c>
      <c r="E517" s="5">
        <v>200</v>
      </c>
      <c r="F517" s="118">
        <f t="shared" si="167"/>
        <v>14.19</v>
      </c>
      <c r="G517" s="118">
        <f t="shared" si="167"/>
        <v>0</v>
      </c>
      <c r="H517" s="118">
        <f t="shared" si="167"/>
        <v>14.19</v>
      </c>
    </row>
    <row r="518" spans="1:8" ht="25.5" x14ac:dyDescent="0.2">
      <c r="A518" s="4" t="s">
        <v>130</v>
      </c>
      <c r="B518" s="6" t="s">
        <v>71</v>
      </c>
      <c r="C518" s="6" t="s">
        <v>81</v>
      </c>
      <c r="D518" s="6" t="s">
        <v>184</v>
      </c>
      <c r="E518" s="5">
        <v>240</v>
      </c>
      <c r="F518" s="118">
        <v>14.19</v>
      </c>
      <c r="G518" s="118">
        <v>0</v>
      </c>
      <c r="H518" s="118">
        <v>14.19</v>
      </c>
    </row>
    <row r="519" spans="1:8" ht="18" customHeight="1" x14ac:dyDescent="0.2">
      <c r="A519" s="104" t="s">
        <v>294</v>
      </c>
      <c r="B519" s="14" t="s">
        <v>71</v>
      </c>
      <c r="C519" s="14" t="s">
        <v>81</v>
      </c>
      <c r="D519" s="32" t="s">
        <v>298</v>
      </c>
      <c r="E519" s="14" t="s">
        <v>89</v>
      </c>
      <c r="F519" s="118">
        <f t="shared" ref="F519:H520" si="168">F520</f>
        <v>10.5</v>
      </c>
      <c r="G519" s="118">
        <f t="shared" si="168"/>
        <v>0</v>
      </c>
      <c r="H519" s="118">
        <f t="shared" si="168"/>
        <v>10.5</v>
      </c>
    </row>
    <row r="520" spans="1:8" ht="25.5" x14ac:dyDescent="0.2">
      <c r="A520" s="4" t="s">
        <v>31</v>
      </c>
      <c r="B520" s="6" t="s">
        <v>71</v>
      </c>
      <c r="C520" s="6" t="s">
        <v>81</v>
      </c>
      <c r="D520" s="27" t="s">
        <v>298</v>
      </c>
      <c r="E520" s="5">
        <v>200</v>
      </c>
      <c r="F520" s="118">
        <f t="shared" si="168"/>
        <v>10.5</v>
      </c>
      <c r="G520" s="118">
        <f t="shared" si="168"/>
        <v>0</v>
      </c>
      <c r="H520" s="118">
        <f t="shared" si="168"/>
        <v>10.5</v>
      </c>
    </row>
    <row r="521" spans="1:8" ht="25.5" x14ac:dyDescent="0.2">
      <c r="A521" s="4" t="s">
        <v>130</v>
      </c>
      <c r="B521" s="6" t="s">
        <v>71</v>
      </c>
      <c r="C521" s="6" t="s">
        <v>81</v>
      </c>
      <c r="D521" s="27" t="s">
        <v>298</v>
      </c>
      <c r="E521" s="5">
        <v>240</v>
      </c>
      <c r="F521" s="118">
        <v>10.5</v>
      </c>
      <c r="G521" s="118">
        <v>0</v>
      </c>
      <c r="H521" s="118">
        <v>10.5</v>
      </c>
    </row>
    <row r="522" spans="1:8" ht="25.5" x14ac:dyDescent="0.2">
      <c r="A522" s="35" t="s">
        <v>22</v>
      </c>
      <c r="B522" s="34" t="s">
        <v>71</v>
      </c>
      <c r="C522" s="34" t="s">
        <v>81</v>
      </c>
      <c r="D522" s="34" t="s">
        <v>276</v>
      </c>
      <c r="E522" s="105" t="s">
        <v>89</v>
      </c>
      <c r="F522" s="94">
        <f t="shared" ref="F522:H524" si="169">F523</f>
        <v>2.5</v>
      </c>
      <c r="G522" s="94">
        <f t="shared" si="169"/>
        <v>2.5</v>
      </c>
      <c r="H522" s="94">
        <f t="shared" si="169"/>
        <v>2.5</v>
      </c>
    </row>
    <row r="523" spans="1:8" ht="18.75" customHeight="1" x14ac:dyDescent="0.2">
      <c r="A523" s="31" t="s">
        <v>275</v>
      </c>
      <c r="B523" s="32" t="s">
        <v>71</v>
      </c>
      <c r="C523" s="32" t="s">
        <v>81</v>
      </c>
      <c r="D523" s="32" t="s">
        <v>274</v>
      </c>
      <c r="E523" s="14" t="s">
        <v>89</v>
      </c>
      <c r="F523" s="92">
        <f t="shared" si="169"/>
        <v>2.5</v>
      </c>
      <c r="G523" s="92">
        <f t="shared" si="169"/>
        <v>2.5</v>
      </c>
      <c r="H523" s="92">
        <f t="shared" si="169"/>
        <v>2.5</v>
      </c>
    </row>
    <row r="524" spans="1:8" ht="25.5" x14ac:dyDescent="0.2">
      <c r="A524" s="4" t="s">
        <v>31</v>
      </c>
      <c r="B524" s="27" t="s">
        <v>71</v>
      </c>
      <c r="C524" s="27" t="s">
        <v>81</v>
      </c>
      <c r="D524" s="27" t="s">
        <v>274</v>
      </c>
      <c r="E524" s="6">
        <v>200</v>
      </c>
      <c r="F524" s="92">
        <f t="shared" si="169"/>
        <v>2.5</v>
      </c>
      <c r="G524" s="92">
        <f t="shared" si="169"/>
        <v>2.5</v>
      </c>
      <c r="H524" s="92">
        <f t="shared" si="169"/>
        <v>2.5</v>
      </c>
    </row>
    <row r="525" spans="1:8" ht="25.5" x14ac:dyDescent="0.2">
      <c r="A525" s="26" t="s">
        <v>130</v>
      </c>
      <c r="B525" s="27" t="s">
        <v>71</v>
      </c>
      <c r="C525" s="27" t="s">
        <v>81</v>
      </c>
      <c r="D525" s="27" t="s">
        <v>274</v>
      </c>
      <c r="E525" s="6">
        <v>240</v>
      </c>
      <c r="F525" s="92">
        <v>2.5</v>
      </c>
      <c r="G525" s="92">
        <v>2.5</v>
      </c>
      <c r="H525" s="92">
        <v>2.5</v>
      </c>
    </row>
    <row r="526" spans="1:8" ht="25.5" x14ac:dyDescent="0.2">
      <c r="A526" s="122" t="s">
        <v>379</v>
      </c>
      <c r="B526" s="34" t="s">
        <v>71</v>
      </c>
      <c r="C526" s="34" t="s">
        <v>81</v>
      </c>
      <c r="D526" s="34" t="s">
        <v>277</v>
      </c>
      <c r="E526" s="3" t="s">
        <v>89</v>
      </c>
      <c r="F526" s="94">
        <f>F527+F531+F535+F539</f>
        <v>130</v>
      </c>
      <c r="G526" s="94">
        <f>G527+G531+G535+G539</f>
        <v>130</v>
      </c>
      <c r="H526" s="94">
        <f>H527+H531+H535+H539</f>
        <v>130</v>
      </c>
    </row>
    <row r="527" spans="1:8" s="15" customFormat="1" ht="41.25" customHeight="1" x14ac:dyDescent="0.25">
      <c r="A527" s="46" t="s">
        <v>23</v>
      </c>
      <c r="B527" s="41" t="s">
        <v>71</v>
      </c>
      <c r="C527" s="41" t="s">
        <v>81</v>
      </c>
      <c r="D527" s="41" t="s">
        <v>291</v>
      </c>
      <c r="E527" s="11" t="s">
        <v>89</v>
      </c>
      <c r="F527" s="93">
        <f t="shared" ref="F527:H529" si="170">F528</f>
        <v>35</v>
      </c>
      <c r="G527" s="93">
        <f t="shared" si="170"/>
        <v>35</v>
      </c>
      <c r="H527" s="93">
        <f t="shared" si="170"/>
        <v>35</v>
      </c>
    </row>
    <row r="528" spans="1:8" s="15" customFormat="1" ht="25.5" x14ac:dyDescent="0.2">
      <c r="A528" s="58" t="s">
        <v>2</v>
      </c>
      <c r="B528" s="32" t="s">
        <v>71</v>
      </c>
      <c r="C528" s="32" t="s">
        <v>81</v>
      </c>
      <c r="D528" s="32" t="s">
        <v>290</v>
      </c>
      <c r="E528" s="14" t="s">
        <v>89</v>
      </c>
      <c r="F528" s="95">
        <f t="shared" si="170"/>
        <v>35</v>
      </c>
      <c r="G528" s="95">
        <f t="shared" si="170"/>
        <v>35</v>
      </c>
      <c r="H528" s="95">
        <f t="shared" si="170"/>
        <v>35</v>
      </c>
    </row>
    <row r="529" spans="1:8" ht="25.5" x14ac:dyDescent="0.2">
      <c r="A529" s="4" t="s">
        <v>31</v>
      </c>
      <c r="B529" s="27" t="s">
        <v>71</v>
      </c>
      <c r="C529" s="27" t="s">
        <v>81</v>
      </c>
      <c r="D529" s="27" t="s">
        <v>290</v>
      </c>
      <c r="E529" s="6" t="s">
        <v>104</v>
      </c>
      <c r="F529" s="92">
        <f t="shared" si="170"/>
        <v>35</v>
      </c>
      <c r="G529" s="92">
        <f t="shared" si="170"/>
        <v>35</v>
      </c>
      <c r="H529" s="92">
        <f t="shared" si="170"/>
        <v>35</v>
      </c>
    </row>
    <row r="530" spans="1:8" ht="25.5" x14ac:dyDescent="0.2">
      <c r="A530" s="26" t="s">
        <v>130</v>
      </c>
      <c r="B530" s="27" t="s">
        <v>71</v>
      </c>
      <c r="C530" s="27" t="s">
        <v>81</v>
      </c>
      <c r="D530" s="27" t="s">
        <v>290</v>
      </c>
      <c r="E530" s="6" t="s">
        <v>131</v>
      </c>
      <c r="F530" s="92">
        <v>35</v>
      </c>
      <c r="G530" s="92">
        <v>35</v>
      </c>
      <c r="H530" s="92">
        <v>35</v>
      </c>
    </row>
    <row r="531" spans="1:8" s="15" customFormat="1" ht="40.5" x14ac:dyDescent="0.25">
      <c r="A531" s="46" t="s">
        <v>24</v>
      </c>
      <c r="B531" s="41" t="s">
        <v>71</v>
      </c>
      <c r="C531" s="41" t="s">
        <v>81</v>
      </c>
      <c r="D531" s="41" t="s">
        <v>293</v>
      </c>
      <c r="E531" s="11" t="s">
        <v>89</v>
      </c>
      <c r="F531" s="93">
        <f t="shared" ref="F531:H533" si="171">F532</f>
        <v>10</v>
      </c>
      <c r="G531" s="93">
        <f t="shared" si="171"/>
        <v>10</v>
      </c>
      <c r="H531" s="93">
        <f t="shared" si="171"/>
        <v>10</v>
      </c>
    </row>
    <row r="532" spans="1:8" s="15" customFormat="1" ht="25.5" x14ac:dyDescent="0.2">
      <c r="A532" s="58" t="s">
        <v>1</v>
      </c>
      <c r="B532" s="32" t="s">
        <v>71</v>
      </c>
      <c r="C532" s="32" t="s">
        <v>81</v>
      </c>
      <c r="D532" s="32" t="s">
        <v>292</v>
      </c>
      <c r="E532" s="14" t="s">
        <v>89</v>
      </c>
      <c r="F532" s="95">
        <f t="shared" si="171"/>
        <v>10</v>
      </c>
      <c r="G532" s="95">
        <f t="shared" si="171"/>
        <v>10</v>
      </c>
      <c r="H532" s="95">
        <f t="shared" si="171"/>
        <v>10</v>
      </c>
    </row>
    <row r="533" spans="1:8" ht="25.5" x14ac:dyDescent="0.2">
      <c r="A533" s="4" t="s">
        <v>31</v>
      </c>
      <c r="B533" s="27" t="s">
        <v>71</v>
      </c>
      <c r="C533" s="27" t="s">
        <v>81</v>
      </c>
      <c r="D533" s="27" t="s">
        <v>292</v>
      </c>
      <c r="E533" s="6" t="s">
        <v>104</v>
      </c>
      <c r="F533" s="92">
        <f t="shared" si="171"/>
        <v>10</v>
      </c>
      <c r="G533" s="92">
        <f t="shared" si="171"/>
        <v>10</v>
      </c>
      <c r="H533" s="92">
        <f t="shared" si="171"/>
        <v>10</v>
      </c>
    </row>
    <row r="534" spans="1:8" ht="25.5" x14ac:dyDescent="0.2">
      <c r="A534" s="26" t="s">
        <v>130</v>
      </c>
      <c r="B534" s="27" t="s">
        <v>71</v>
      </c>
      <c r="C534" s="27" t="s">
        <v>81</v>
      </c>
      <c r="D534" s="27" t="s">
        <v>292</v>
      </c>
      <c r="E534" s="6" t="s">
        <v>131</v>
      </c>
      <c r="F534" s="92">
        <v>10</v>
      </c>
      <c r="G534" s="92">
        <v>10</v>
      </c>
      <c r="H534" s="92">
        <v>10</v>
      </c>
    </row>
    <row r="535" spans="1:8" ht="40.5" x14ac:dyDescent="0.25">
      <c r="A535" s="46" t="s">
        <v>25</v>
      </c>
      <c r="B535" s="41" t="s">
        <v>71</v>
      </c>
      <c r="C535" s="41" t="s">
        <v>81</v>
      </c>
      <c r="D535" s="41" t="s">
        <v>278</v>
      </c>
      <c r="E535" s="11" t="s">
        <v>89</v>
      </c>
      <c r="F535" s="93">
        <f>F536</f>
        <v>30</v>
      </c>
      <c r="G535" s="93">
        <f>G536</f>
        <v>30</v>
      </c>
      <c r="H535" s="93">
        <f>H536</f>
        <v>30</v>
      </c>
    </row>
    <row r="536" spans="1:8" ht="38.25" x14ac:dyDescent="0.2">
      <c r="A536" s="58" t="s">
        <v>282</v>
      </c>
      <c r="B536" s="32" t="s">
        <v>71</v>
      </c>
      <c r="C536" s="32" t="s">
        <v>81</v>
      </c>
      <c r="D536" s="32" t="s">
        <v>279</v>
      </c>
      <c r="E536" s="14" t="s">
        <v>89</v>
      </c>
      <c r="F536" s="95">
        <f t="shared" ref="F536:H537" si="172">F537</f>
        <v>30</v>
      </c>
      <c r="G536" s="95">
        <f t="shared" si="172"/>
        <v>30</v>
      </c>
      <c r="H536" s="95">
        <f t="shared" si="172"/>
        <v>30</v>
      </c>
    </row>
    <row r="537" spans="1:8" ht="25.5" x14ac:dyDescent="0.2">
      <c r="A537" s="4" t="s">
        <v>31</v>
      </c>
      <c r="B537" s="27" t="s">
        <v>71</v>
      </c>
      <c r="C537" s="27" t="s">
        <v>81</v>
      </c>
      <c r="D537" s="27" t="s">
        <v>279</v>
      </c>
      <c r="E537" s="6" t="s">
        <v>104</v>
      </c>
      <c r="F537" s="92">
        <f t="shared" si="172"/>
        <v>30</v>
      </c>
      <c r="G537" s="92">
        <f t="shared" si="172"/>
        <v>30</v>
      </c>
      <c r="H537" s="92">
        <f t="shared" si="172"/>
        <v>30</v>
      </c>
    </row>
    <row r="538" spans="1:8" ht="25.5" x14ac:dyDescent="0.2">
      <c r="A538" s="26" t="s">
        <v>130</v>
      </c>
      <c r="B538" s="27" t="s">
        <v>71</v>
      </c>
      <c r="C538" s="27" t="s">
        <v>81</v>
      </c>
      <c r="D538" s="27" t="s">
        <v>279</v>
      </c>
      <c r="E538" s="6" t="s">
        <v>131</v>
      </c>
      <c r="F538" s="92">
        <v>30</v>
      </c>
      <c r="G538" s="88">
        <v>30</v>
      </c>
      <c r="H538" s="88">
        <v>30</v>
      </c>
    </row>
    <row r="539" spans="1:8" ht="27" x14ac:dyDescent="0.25">
      <c r="A539" s="59" t="s">
        <v>26</v>
      </c>
      <c r="B539" s="41" t="s">
        <v>71</v>
      </c>
      <c r="C539" s="41" t="s">
        <v>81</v>
      </c>
      <c r="D539" s="41" t="s">
        <v>280</v>
      </c>
      <c r="E539" s="11" t="s">
        <v>89</v>
      </c>
      <c r="F539" s="93">
        <f>F540</f>
        <v>55</v>
      </c>
      <c r="G539" s="93">
        <f>G540</f>
        <v>55</v>
      </c>
      <c r="H539" s="93">
        <f>H540</f>
        <v>55</v>
      </c>
    </row>
    <row r="540" spans="1:8" ht="25.5" x14ac:dyDescent="0.2">
      <c r="A540" s="58" t="s">
        <v>149</v>
      </c>
      <c r="B540" s="32" t="s">
        <v>71</v>
      </c>
      <c r="C540" s="32" t="s">
        <v>81</v>
      </c>
      <c r="D540" s="32" t="s">
        <v>281</v>
      </c>
      <c r="E540" s="14" t="s">
        <v>89</v>
      </c>
      <c r="F540" s="95">
        <f t="shared" ref="F540:H541" si="173">F541</f>
        <v>55</v>
      </c>
      <c r="G540" s="95">
        <f t="shared" si="173"/>
        <v>55</v>
      </c>
      <c r="H540" s="95">
        <f t="shared" si="173"/>
        <v>55</v>
      </c>
    </row>
    <row r="541" spans="1:8" ht="25.5" x14ac:dyDescent="0.2">
      <c r="A541" s="4" t="s">
        <v>31</v>
      </c>
      <c r="B541" s="27" t="s">
        <v>71</v>
      </c>
      <c r="C541" s="27" t="s">
        <v>81</v>
      </c>
      <c r="D541" s="27" t="s">
        <v>281</v>
      </c>
      <c r="E541" s="6" t="s">
        <v>104</v>
      </c>
      <c r="F541" s="92">
        <f t="shared" si="173"/>
        <v>55</v>
      </c>
      <c r="G541" s="98">
        <f t="shared" si="173"/>
        <v>55</v>
      </c>
      <c r="H541" s="98">
        <f t="shared" si="173"/>
        <v>55</v>
      </c>
    </row>
    <row r="542" spans="1:8" ht="25.5" x14ac:dyDescent="0.2">
      <c r="A542" s="4" t="s">
        <v>130</v>
      </c>
      <c r="B542" s="27" t="s">
        <v>71</v>
      </c>
      <c r="C542" s="27" t="s">
        <v>81</v>
      </c>
      <c r="D542" s="27" t="s">
        <v>281</v>
      </c>
      <c r="E542" s="6" t="s">
        <v>131</v>
      </c>
      <c r="F542" s="92">
        <v>55</v>
      </c>
      <c r="G542" s="88">
        <v>55</v>
      </c>
      <c r="H542" s="88">
        <v>55</v>
      </c>
    </row>
    <row r="543" spans="1:8" s="16" customFormat="1" x14ac:dyDescent="0.2">
      <c r="A543" s="2" t="s">
        <v>97</v>
      </c>
      <c r="B543" s="3" t="s">
        <v>82</v>
      </c>
      <c r="C543" s="3" t="s">
        <v>61</v>
      </c>
      <c r="D543" s="3" t="s">
        <v>193</v>
      </c>
      <c r="E543" s="3" t="s">
        <v>89</v>
      </c>
      <c r="F543" s="89">
        <f>F544+F594</f>
        <v>74430.248999999996</v>
      </c>
      <c r="G543" s="89">
        <f>G544+G594</f>
        <v>57448.161</v>
      </c>
      <c r="H543" s="89">
        <f>H544+H594</f>
        <v>60476.997000000003</v>
      </c>
    </row>
    <row r="544" spans="1:8" s="16" customFormat="1" ht="13.5" x14ac:dyDescent="0.25">
      <c r="A544" s="9" t="s">
        <v>83</v>
      </c>
      <c r="B544" s="11" t="s">
        <v>82</v>
      </c>
      <c r="C544" s="11" t="s">
        <v>60</v>
      </c>
      <c r="D544" s="11" t="s">
        <v>193</v>
      </c>
      <c r="E544" s="11" t="s">
        <v>89</v>
      </c>
      <c r="F544" s="90">
        <f>F545</f>
        <v>53908.839</v>
      </c>
      <c r="G544" s="90">
        <f t="shared" ref="G544:H544" si="174">G545</f>
        <v>43390.716</v>
      </c>
      <c r="H544" s="90">
        <f t="shared" si="174"/>
        <v>46051.403000000006</v>
      </c>
    </row>
    <row r="545" spans="1:8" s="16" customFormat="1" ht="37.9" customHeight="1" x14ac:dyDescent="0.2">
      <c r="A545" s="49" t="s">
        <v>416</v>
      </c>
      <c r="B545" s="3" t="s">
        <v>82</v>
      </c>
      <c r="C545" s="3" t="s">
        <v>60</v>
      </c>
      <c r="D545" s="34" t="s">
        <v>231</v>
      </c>
      <c r="E545" s="34" t="s">
        <v>89</v>
      </c>
      <c r="F545" s="89">
        <f>F546+F568</f>
        <v>53908.839</v>
      </c>
      <c r="G545" s="89">
        <f>G546+G568</f>
        <v>43390.716</v>
      </c>
      <c r="H545" s="89">
        <f>H546+H568</f>
        <v>46051.403000000006</v>
      </c>
    </row>
    <row r="546" spans="1:8" s="17" customFormat="1" ht="40.5" x14ac:dyDescent="0.25">
      <c r="A546" s="50" t="s">
        <v>154</v>
      </c>
      <c r="B546" s="11" t="s">
        <v>82</v>
      </c>
      <c r="C546" s="11" t="s">
        <v>60</v>
      </c>
      <c r="D546" s="41" t="s">
        <v>238</v>
      </c>
      <c r="E546" s="41" t="s">
        <v>89</v>
      </c>
      <c r="F546" s="90">
        <f>F547+F550+F556+F562+F559+F565+F553</f>
        <v>38244.800000000003</v>
      </c>
      <c r="G546" s="90">
        <f>G547+G550+G556+G562+G559+G565+G553</f>
        <v>34021.966999999997</v>
      </c>
      <c r="H546" s="90">
        <f>H547+H550+H556+H562+H559+H565+H553</f>
        <v>35977.169000000002</v>
      </c>
    </row>
    <row r="547" spans="1:8" s="17" customFormat="1" ht="39" x14ac:dyDescent="0.25">
      <c r="A547" s="45" t="s">
        <v>141</v>
      </c>
      <c r="B547" s="14" t="s">
        <v>82</v>
      </c>
      <c r="C547" s="14" t="s">
        <v>60</v>
      </c>
      <c r="D547" s="32" t="s">
        <v>239</v>
      </c>
      <c r="E547" s="14" t="s">
        <v>89</v>
      </c>
      <c r="F547" s="91">
        <f t="shared" ref="F547:H548" si="175">F548</f>
        <v>29832.538</v>
      </c>
      <c r="G547" s="91">
        <f t="shared" si="175"/>
        <v>31300.289000000001</v>
      </c>
      <c r="H547" s="91">
        <f t="shared" si="175"/>
        <v>34028.402999999998</v>
      </c>
    </row>
    <row r="548" spans="1:8" s="15" customFormat="1" ht="25.5" x14ac:dyDescent="0.2">
      <c r="A548" s="4" t="s">
        <v>113</v>
      </c>
      <c r="B548" s="6" t="s">
        <v>82</v>
      </c>
      <c r="C548" s="6" t="s">
        <v>60</v>
      </c>
      <c r="D548" s="27" t="s">
        <v>239</v>
      </c>
      <c r="E548" s="6" t="s">
        <v>112</v>
      </c>
      <c r="F548" s="118">
        <f t="shared" si="175"/>
        <v>29832.538</v>
      </c>
      <c r="G548" s="88">
        <f t="shared" si="175"/>
        <v>31300.289000000001</v>
      </c>
      <c r="H548" s="88">
        <f t="shared" si="175"/>
        <v>34028.402999999998</v>
      </c>
    </row>
    <row r="549" spans="1:8" s="15" customFormat="1" x14ac:dyDescent="0.2">
      <c r="A549" s="4" t="s">
        <v>143</v>
      </c>
      <c r="B549" s="6" t="s">
        <v>82</v>
      </c>
      <c r="C549" s="6" t="s">
        <v>60</v>
      </c>
      <c r="D549" s="27" t="s">
        <v>239</v>
      </c>
      <c r="E549" s="6" t="s">
        <v>144</v>
      </c>
      <c r="F549" s="149">
        <f>29836.264-3.726</f>
        <v>29832.538</v>
      </c>
      <c r="G549" s="88">
        <f>31920.192-619.903</f>
        <v>31300.289000000001</v>
      </c>
      <c r="H549" s="88">
        <v>34028.402999999998</v>
      </c>
    </row>
    <row r="550" spans="1:8" s="15" customFormat="1" ht="25.5" x14ac:dyDescent="0.2">
      <c r="A550" s="120" t="s">
        <v>146</v>
      </c>
      <c r="B550" s="14" t="s">
        <v>82</v>
      </c>
      <c r="C550" s="14" t="s">
        <v>60</v>
      </c>
      <c r="D550" s="142" t="s">
        <v>339</v>
      </c>
      <c r="E550" s="14" t="s">
        <v>89</v>
      </c>
      <c r="F550" s="91">
        <f>F551</f>
        <v>3803.1</v>
      </c>
      <c r="G550" s="91">
        <f t="shared" ref="G550:H550" si="176">G551</f>
        <v>0</v>
      </c>
      <c r="H550" s="91">
        <f t="shared" si="176"/>
        <v>0</v>
      </c>
    </row>
    <row r="551" spans="1:8" s="15" customFormat="1" ht="25.5" x14ac:dyDescent="0.2">
      <c r="A551" s="4" t="s">
        <v>113</v>
      </c>
      <c r="B551" s="6" t="s">
        <v>82</v>
      </c>
      <c r="C551" s="6" t="s">
        <v>60</v>
      </c>
      <c r="D551" s="145" t="s">
        <v>339</v>
      </c>
      <c r="E551" s="6" t="s">
        <v>112</v>
      </c>
      <c r="F551" s="88">
        <f>F552</f>
        <v>3803.1</v>
      </c>
      <c r="G551" s="88">
        <f t="shared" ref="G551:H551" si="177">G552</f>
        <v>0</v>
      </c>
      <c r="H551" s="88">
        <f t="shared" si="177"/>
        <v>0</v>
      </c>
    </row>
    <row r="552" spans="1:8" s="15" customFormat="1" x14ac:dyDescent="0.2">
      <c r="A552" s="4" t="s">
        <v>143</v>
      </c>
      <c r="B552" s="6" t="s">
        <v>82</v>
      </c>
      <c r="C552" s="6" t="s">
        <v>60</v>
      </c>
      <c r="D552" s="145" t="s">
        <v>339</v>
      </c>
      <c r="E552" s="6" t="s">
        <v>144</v>
      </c>
      <c r="F552" s="88">
        <v>3803.1</v>
      </c>
      <c r="G552" s="88">
        <v>0</v>
      </c>
      <c r="H552" s="88">
        <v>0</v>
      </c>
    </row>
    <row r="553" spans="1:8" s="15" customFormat="1" x14ac:dyDescent="0.2">
      <c r="A553" s="31" t="s">
        <v>489</v>
      </c>
      <c r="B553" s="32" t="s">
        <v>82</v>
      </c>
      <c r="C553" s="32" t="s">
        <v>60</v>
      </c>
      <c r="D553" s="32" t="s">
        <v>490</v>
      </c>
      <c r="E553" s="32" t="s">
        <v>89</v>
      </c>
      <c r="F553" s="91">
        <f t="shared" ref="F553:H554" si="178">F554</f>
        <v>0</v>
      </c>
      <c r="G553" s="91">
        <f t="shared" si="178"/>
        <v>619.90300000000002</v>
      </c>
      <c r="H553" s="91">
        <f t="shared" si="178"/>
        <v>0</v>
      </c>
    </row>
    <row r="554" spans="1:8" s="15" customFormat="1" ht="25.5" x14ac:dyDescent="0.2">
      <c r="A554" s="26" t="s">
        <v>113</v>
      </c>
      <c r="B554" s="27" t="s">
        <v>82</v>
      </c>
      <c r="C554" s="27" t="s">
        <v>60</v>
      </c>
      <c r="D554" s="27" t="s">
        <v>490</v>
      </c>
      <c r="E554" s="27" t="s">
        <v>112</v>
      </c>
      <c r="F554" s="88">
        <f t="shared" si="178"/>
        <v>0</v>
      </c>
      <c r="G554" s="88">
        <f t="shared" si="178"/>
        <v>619.90300000000002</v>
      </c>
      <c r="H554" s="88">
        <f t="shared" si="178"/>
        <v>0</v>
      </c>
    </row>
    <row r="555" spans="1:8" s="15" customFormat="1" x14ac:dyDescent="0.2">
      <c r="A555" s="26" t="s">
        <v>143</v>
      </c>
      <c r="B555" s="27" t="s">
        <v>82</v>
      </c>
      <c r="C555" s="27" t="s">
        <v>60</v>
      </c>
      <c r="D555" s="27" t="s">
        <v>490</v>
      </c>
      <c r="E555" s="27" t="s">
        <v>144</v>
      </c>
      <c r="F555" s="88">
        <v>0</v>
      </c>
      <c r="G555" s="88">
        <v>619.90300000000002</v>
      </c>
      <c r="H555" s="88">
        <v>0</v>
      </c>
    </row>
    <row r="556" spans="1:8" s="15" customFormat="1" ht="38.25" x14ac:dyDescent="0.2">
      <c r="A556" s="45" t="s">
        <v>443</v>
      </c>
      <c r="B556" s="14" t="s">
        <v>82</v>
      </c>
      <c r="C556" s="14" t="s">
        <v>60</v>
      </c>
      <c r="D556" s="142" t="s">
        <v>444</v>
      </c>
      <c r="E556" s="14" t="s">
        <v>89</v>
      </c>
      <c r="F556" s="91">
        <f>F557</f>
        <v>0</v>
      </c>
      <c r="G556" s="91">
        <f t="shared" ref="G556:H557" si="179">G557</f>
        <v>2101.7750000000001</v>
      </c>
      <c r="H556" s="91">
        <f t="shared" si="179"/>
        <v>1948.7660000000001</v>
      </c>
    </row>
    <row r="557" spans="1:8" s="15" customFormat="1" ht="25.5" x14ac:dyDescent="0.2">
      <c r="A557" s="4" t="s">
        <v>113</v>
      </c>
      <c r="B557" s="6" t="s">
        <v>82</v>
      </c>
      <c r="C557" s="6" t="s">
        <v>60</v>
      </c>
      <c r="D557" s="145" t="s">
        <v>444</v>
      </c>
      <c r="E557" s="6" t="s">
        <v>112</v>
      </c>
      <c r="F557" s="88">
        <f>F558</f>
        <v>0</v>
      </c>
      <c r="G557" s="88">
        <f t="shared" si="179"/>
        <v>2101.7750000000001</v>
      </c>
      <c r="H557" s="88">
        <f t="shared" si="179"/>
        <v>1948.7660000000001</v>
      </c>
    </row>
    <row r="558" spans="1:8" s="15" customFormat="1" x14ac:dyDescent="0.2">
      <c r="A558" s="4" t="s">
        <v>143</v>
      </c>
      <c r="B558" s="6" t="s">
        <v>82</v>
      </c>
      <c r="C558" s="6" t="s">
        <v>60</v>
      </c>
      <c r="D558" s="145" t="s">
        <v>444</v>
      </c>
      <c r="E558" s="6" t="s">
        <v>144</v>
      </c>
      <c r="F558" s="88">
        <v>0</v>
      </c>
      <c r="G558" s="88">
        <v>2101.7750000000001</v>
      </c>
      <c r="H558" s="88">
        <v>1948.7660000000001</v>
      </c>
    </row>
    <row r="559" spans="1:8" s="15" customFormat="1" ht="25.5" x14ac:dyDescent="0.2">
      <c r="A559" s="31" t="s">
        <v>491</v>
      </c>
      <c r="B559" s="32" t="s">
        <v>82</v>
      </c>
      <c r="C559" s="32" t="s">
        <v>60</v>
      </c>
      <c r="D559" s="32" t="s">
        <v>492</v>
      </c>
      <c r="E559" s="32" t="s">
        <v>89</v>
      </c>
      <c r="F559" s="91">
        <f>F560</f>
        <v>124.208</v>
      </c>
      <c r="G559" s="88">
        <v>0</v>
      </c>
      <c r="H559" s="88">
        <v>0</v>
      </c>
    </row>
    <row r="560" spans="1:8" s="15" customFormat="1" ht="25.5" x14ac:dyDescent="0.2">
      <c r="A560" s="26" t="s">
        <v>113</v>
      </c>
      <c r="B560" s="27" t="s">
        <v>82</v>
      </c>
      <c r="C560" s="27" t="s">
        <v>60</v>
      </c>
      <c r="D560" s="27" t="s">
        <v>492</v>
      </c>
      <c r="E560" s="27" t="s">
        <v>112</v>
      </c>
      <c r="F560" s="88">
        <f>F561</f>
        <v>124.208</v>
      </c>
      <c r="G560" s="88">
        <v>0</v>
      </c>
      <c r="H560" s="88">
        <v>0</v>
      </c>
    </row>
    <row r="561" spans="1:8" s="15" customFormat="1" x14ac:dyDescent="0.2">
      <c r="A561" s="26" t="s">
        <v>143</v>
      </c>
      <c r="B561" s="27" t="s">
        <v>82</v>
      </c>
      <c r="C561" s="27" t="s">
        <v>60</v>
      </c>
      <c r="D561" s="27" t="s">
        <v>492</v>
      </c>
      <c r="E561" s="27" t="s">
        <v>144</v>
      </c>
      <c r="F561" s="88">
        <v>124.208</v>
      </c>
      <c r="G561" s="88">
        <v>0</v>
      </c>
      <c r="H561" s="88">
        <v>0</v>
      </c>
    </row>
    <row r="562" spans="1:8" s="15" customFormat="1" ht="38.25" x14ac:dyDescent="0.2">
      <c r="A562" s="45" t="s">
        <v>445</v>
      </c>
      <c r="B562" s="14" t="s">
        <v>82</v>
      </c>
      <c r="C562" s="14" t="s">
        <v>60</v>
      </c>
      <c r="D562" s="142" t="s">
        <v>446</v>
      </c>
      <c r="E562" s="14" t="s">
        <v>89</v>
      </c>
      <c r="F562" s="91">
        <f>F563</f>
        <v>1515.152</v>
      </c>
      <c r="G562" s="91">
        <f t="shared" ref="G562:H563" si="180">G563</f>
        <v>0</v>
      </c>
      <c r="H562" s="91">
        <f t="shared" si="180"/>
        <v>0</v>
      </c>
    </row>
    <row r="563" spans="1:8" s="15" customFormat="1" ht="25.5" x14ac:dyDescent="0.2">
      <c r="A563" s="4" t="s">
        <v>113</v>
      </c>
      <c r="B563" s="6" t="s">
        <v>82</v>
      </c>
      <c r="C563" s="6" t="s">
        <v>60</v>
      </c>
      <c r="D563" s="145" t="s">
        <v>446</v>
      </c>
      <c r="E563" s="6" t="s">
        <v>112</v>
      </c>
      <c r="F563" s="88">
        <f>F564</f>
        <v>1515.152</v>
      </c>
      <c r="G563" s="88">
        <f t="shared" si="180"/>
        <v>0</v>
      </c>
      <c r="H563" s="88">
        <f t="shared" si="180"/>
        <v>0</v>
      </c>
    </row>
    <row r="564" spans="1:8" s="15" customFormat="1" x14ac:dyDescent="0.2">
      <c r="A564" s="4" t="s">
        <v>143</v>
      </c>
      <c r="B564" s="6" t="s">
        <v>82</v>
      </c>
      <c r="C564" s="6" t="s">
        <v>60</v>
      </c>
      <c r="D564" s="145" t="s">
        <v>446</v>
      </c>
      <c r="E564" s="6" t="s">
        <v>144</v>
      </c>
      <c r="F564" s="88">
        <v>1515.152</v>
      </c>
      <c r="G564" s="88">
        <v>0</v>
      </c>
      <c r="H564" s="88">
        <v>0</v>
      </c>
    </row>
    <row r="565" spans="1:8" s="15" customFormat="1" ht="51" x14ac:dyDescent="0.2">
      <c r="A565" s="31" t="s">
        <v>493</v>
      </c>
      <c r="B565" s="32" t="s">
        <v>82</v>
      </c>
      <c r="C565" s="32" t="s">
        <v>60</v>
      </c>
      <c r="D565" s="32" t="s">
        <v>494</v>
      </c>
      <c r="E565" s="32" t="s">
        <v>89</v>
      </c>
      <c r="F565" s="91">
        <f>F566</f>
        <v>2969.8020000000001</v>
      </c>
      <c r="G565" s="91">
        <v>0</v>
      </c>
      <c r="H565" s="91">
        <v>0</v>
      </c>
    </row>
    <row r="566" spans="1:8" s="15" customFormat="1" ht="25.5" x14ac:dyDescent="0.2">
      <c r="A566" s="26" t="s">
        <v>113</v>
      </c>
      <c r="B566" s="27" t="s">
        <v>82</v>
      </c>
      <c r="C566" s="27" t="s">
        <v>60</v>
      </c>
      <c r="D566" s="27" t="s">
        <v>494</v>
      </c>
      <c r="E566" s="27" t="s">
        <v>112</v>
      </c>
      <c r="F566" s="88">
        <f>F567</f>
        <v>2969.8020000000001</v>
      </c>
      <c r="G566" s="88">
        <v>0</v>
      </c>
      <c r="H566" s="88">
        <v>0</v>
      </c>
    </row>
    <row r="567" spans="1:8" s="15" customFormat="1" x14ac:dyDescent="0.2">
      <c r="A567" s="26" t="s">
        <v>143</v>
      </c>
      <c r="B567" s="27" t="s">
        <v>82</v>
      </c>
      <c r="C567" s="27" t="s">
        <v>60</v>
      </c>
      <c r="D567" s="27" t="s">
        <v>494</v>
      </c>
      <c r="E567" s="27" t="s">
        <v>144</v>
      </c>
      <c r="F567" s="88">
        <v>2969.8020000000001</v>
      </c>
      <c r="G567" s="88">
        <v>0</v>
      </c>
      <c r="H567" s="88">
        <v>0</v>
      </c>
    </row>
    <row r="568" spans="1:8" s="17" customFormat="1" ht="27" x14ac:dyDescent="0.25">
      <c r="A568" s="50" t="s">
        <v>155</v>
      </c>
      <c r="B568" s="11" t="s">
        <v>82</v>
      </c>
      <c r="C568" s="11" t="s">
        <v>60</v>
      </c>
      <c r="D568" s="41" t="s">
        <v>240</v>
      </c>
      <c r="E568" s="41" t="s">
        <v>89</v>
      </c>
      <c r="F568" s="93">
        <f>F569+F576+F579+F588+F591+F582+F585</f>
        <v>15664.038999999999</v>
      </c>
      <c r="G568" s="93">
        <f t="shared" ref="G568:H568" si="181">G569+G576+G579+G588+G591+G582+G585</f>
        <v>9368.7489999999998</v>
      </c>
      <c r="H568" s="93">
        <f t="shared" si="181"/>
        <v>10074.234</v>
      </c>
    </row>
    <row r="569" spans="1:8" s="17" customFormat="1" ht="39" x14ac:dyDescent="0.25">
      <c r="A569" s="124" t="s">
        <v>141</v>
      </c>
      <c r="B569" s="14" t="s">
        <v>82</v>
      </c>
      <c r="C569" s="14" t="s">
        <v>60</v>
      </c>
      <c r="D569" s="32" t="s">
        <v>241</v>
      </c>
      <c r="E569" s="32" t="s">
        <v>89</v>
      </c>
      <c r="F569" s="95">
        <f>F570+F572+F574</f>
        <v>8021.4779999999992</v>
      </c>
      <c r="G569" s="95">
        <f>G570+G572+G574</f>
        <v>9195.5439999999999</v>
      </c>
      <c r="H569" s="95">
        <f>H570+H572+H574</f>
        <v>9901.0290000000005</v>
      </c>
    </row>
    <row r="570" spans="1:8" ht="51" x14ac:dyDescent="0.2">
      <c r="A570" s="4" t="s">
        <v>107</v>
      </c>
      <c r="B570" s="6" t="s">
        <v>82</v>
      </c>
      <c r="C570" s="6" t="s">
        <v>60</v>
      </c>
      <c r="D570" s="27" t="s">
        <v>241</v>
      </c>
      <c r="E570" s="6" t="s">
        <v>108</v>
      </c>
      <c r="F570" s="92">
        <f>F571</f>
        <v>7168.5379999999996</v>
      </c>
      <c r="G570" s="92">
        <f>G571</f>
        <v>8078.942</v>
      </c>
      <c r="H570" s="92">
        <f>H571</f>
        <v>8765.6550000000007</v>
      </c>
    </row>
    <row r="571" spans="1:8" x14ac:dyDescent="0.2">
      <c r="A571" s="4" t="s">
        <v>126</v>
      </c>
      <c r="B571" s="6" t="s">
        <v>82</v>
      </c>
      <c r="C571" s="6" t="s">
        <v>60</v>
      </c>
      <c r="D571" s="27" t="s">
        <v>241</v>
      </c>
      <c r="E571" s="6" t="s">
        <v>127</v>
      </c>
      <c r="F571" s="92">
        <v>7168.5379999999996</v>
      </c>
      <c r="G571" s="92">
        <v>8078.942</v>
      </c>
      <c r="H571" s="92">
        <v>8765.6550000000007</v>
      </c>
    </row>
    <row r="572" spans="1:8" ht="25.5" x14ac:dyDescent="0.2">
      <c r="A572" s="4" t="s">
        <v>31</v>
      </c>
      <c r="B572" s="6" t="s">
        <v>82</v>
      </c>
      <c r="C572" s="6" t="s">
        <v>60</v>
      </c>
      <c r="D572" s="27" t="s">
        <v>241</v>
      </c>
      <c r="E572" s="6" t="s">
        <v>104</v>
      </c>
      <c r="F572" s="92">
        <f>F573</f>
        <v>852.93999999999994</v>
      </c>
      <c r="G572" s="92">
        <f>G573</f>
        <v>1116.6020000000001</v>
      </c>
      <c r="H572" s="92">
        <f>H573</f>
        <v>1135.374</v>
      </c>
    </row>
    <row r="573" spans="1:8" ht="25.5" x14ac:dyDescent="0.2">
      <c r="A573" s="4" t="s">
        <v>130</v>
      </c>
      <c r="B573" s="6" t="s">
        <v>82</v>
      </c>
      <c r="C573" s="6" t="s">
        <v>60</v>
      </c>
      <c r="D573" s="27" t="s">
        <v>241</v>
      </c>
      <c r="E573" s="6" t="s">
        <v>131</v>
      </c>
      <c r="F573" s="149">
        <f>862.256-9.316</f>
        <v>852.93999999999994</v>
      </c>
      <c r="G573" s="92">
        <v>1116.6020000000001</v>
      </c>
      <c r="H573" s="92">
        <v>1135.374</v>
      </c>
    </row>
    <row r="574" spans="1:8" x14ac:dyDescent="0.2">
      <c r="A574" s="38" t="s">
        <v>105</v>
      </c>
      <c r="B574" s="6" t="s">
        <v>82</v>
      </c>
      <c r="C574" s="6" t="s">
        <v>60</v>
      </c>
      <c r="D574" s="27" t="s">
        <v>241</v>
      </c>
      <c r="E574" s="6" t="s">
        <v>106</v>
      </c>
      <c r="F574" s="92">
        <f>F575</f>
        <v>0</v>
      </c>
      <c r="G574" s="92">
        <f>G575</f>
        <v>0</v>
      </c>
      <c r="H574" s="92">
        <f>H575</f>
        <v>0</v>
      </c>
    </row>
    <row r="575" spans="1:8" x14ac:dyDescent="0.2">
      <c r="A575" s="38" t="s">
        <v>133</v>
      </c>
      <c r="B575" s="6" t="s">
        <v>82</v>
      </c>
      <c r="C575" s="6" t="s">
        <v>60</v>
      </c>
      <c r="D575" s="27" t="s">
        <v>241</v>
      </c>
      <c r="E575" s="6" t="s">
        <v>132</v>
      </c>
      <c r="F575" s="92"/>
      <c r="G575" s="88"/>
      <c r="H575" s="92"/>
    </row>
    <row r="576" spans="1:8" s="15" customFormat="1" ht="25.5" x14ac:dyDescent="0.2">
      <c r="A576" s="45" t="s">
        <v>146</v>
      </c>
      <c r="B576" s="14" t="s">
        <v>82</v>
      </c>
      <c r="C576" s="14" t="s">
        <v>60</v>
      </c>
      <c r="D576" s="32" t="s">
        <v>364</v>
      </c>
      <c r="E576" s="14" t="s">
        <v>89</v>
      </c>
      <c r="F576" s="95">
        <f>F577</f>
        <v>2613.38</v>
      </c>
      <c r="G576" s="95">
        <f t="shared" ref="G576:H577" si="182">G577</f>
        <v>0</v>
      </c>
      <c r="H576" s="95">
        <f t="shared" si="182"/>
        <v>0</v>
      </c>
    </row>
    <row r="577" spans="1:8" ht="25.5" x14ac:dyDescent="0.2">
      <c r="A577" s="38" t="s">
        <v>31</v>
      </c>
      <c r="B577" s="6" t="s">
        <v>82</v>
      </c>
      <c r="C577" s="6" t="s">
        <v>60</v>
      </c>
      <c r="D577" s="27" t="s">
        <v>364</v>
      </c>
      <c r="E577" s="6" t="s">
        <v>104</v>
      </c>
      <c r="F577" s="92">
        <f>F578</f>
        <v>2613.38</v>
      </c>
      <c r="G577" s="92">
        <f t="shared" si="182"/>
        <v>0</v>
      </c>
      <c r="H577" s="92">
        <f t="shared" si="182"/>
        <v>0</v>
      </c>
    </row>
    <row r="578" spans="1:8" ht="25.5" x14ac:dyDescent="0.2">
      <c r="A578" s="38" t="s">
        <v>130</v>
      </c>
      <c r="B578" s="6" t="s">
        <v>82</v>
      </c>
      <c r="C578" s="6" t="s">
        <v>60</v>
      </c>
      <c r="D578" s="27" t="s">
        <v>364</v>
      </c>
      <c r="E578" s="6" t="s">
        <v>131</v>
      </c>
      <c r="F578" s="92">
        <v>2613.38</v>
      </c>
      <c r="G578" s="88">
        <v>0</v>
      </c>
      <c r="H578" s="92">
        <v>0</v>
      </c>
    </row>
    <row r="579" spans="1:8" s="15" customFormat="1" ht="25.5" x14ac:dyDescent="0.2">
      <c r="A579" s="31" t="s">
        <v>12</v>
      </c>
      <c r="B579" s="32" t="s">
        <v>82</v>
      </c>
      <c r="C579" s="32" t="s">
        <v>60</v>
      </c>
      <c r="D579" s="32" t="s">
        <v>13</v>
      </c>
      <c r="E579" s="32" t="s">
        <v>89</v>
      </c>
      <c r="F579" s="91">
        <f t="shared" ref="F579:H580" si="183">F580</f>
        <v>173.20499999999998</v>
      </c>
      <c r="G579" s="91">
        <f t="shared" si="183"/>
        <v>173.20499999999998</v>
      </c>
      <c r="H579" s="91">
        <f t="shared" si="183"/>
        <v>173.20499999999998</v>
      </c>
    </row>
    <row r="580" spans="1:8" s="15" customFormat="1" ht="25.5" x14ac:dyDescent="0.2">
      <c r="A580" s="4" t="s">
        <v>31</v>
      </c>
      <c r="B580" s="27" t="s">
        <v>82</v>
      </c>
      <c r="C580" s="27" t="s">
        <v>60</v>
      </c>
      <c r="D580" s="27" t="s">
        <v>13</v>
      </c>
      <c r="E580" s="27" t="s">
        <v>104</v>
      </c>
      <c r="F580" s="88">
        <f t="shared" si="183"/>
        <v>173.20499999999998</v>
      </c>
      <c r="G580" s="88">
        <f t="shared" si="183"/>
        <v>173.20499999999998</v>
      </c>
      <c r="H580" s="88">
        <f t="shared" si="183"/>
        <v>173.20499999999998</v>
      </c>
    </row>
    <row r="581" spans="1:8" s="15" customFormat="1" ht="25.5" x14ac:dyDescent="0.2">
      <c r="A581" s="26" t="s">
        <v>130</v>
      </c>
      <c r="B581" s="27" t="s">
        <v>82</v>
      </c>
      <c r="C581" s="27" t="s">
        <v>60</v>
      </c>
      <c r="D581" s="27" t="s">
        <v>13</v>
      </c>
      <c r="E581" s="27" t="s">
        <v>131</v>
      </c>
      <c r="F581" s="88">
        <f>5.2+168.005</f>
        <v>173.20499999999998</v>
      </c>
      <c r="G581" s="88">
        <v>173.20499999999998</v>
      </c>
      <c r="H581" s="88">
        <v>173.20499999999998</v>
      </c>
    </row>
    <row r="582" spans="1:8" s="15" customFormat="1" ht="25.5" x14ac:dyDescent="0.2">
      <c r="A582" s="31" t="s">
        <v>491</v>
      </c>
      <c r="B582" s="32" t="s">
        <v>82</v>
      </c>
      <c r="C582" s="32" t="s">
        <v>60</v>
      </c>
      <c r="D582" s="32" t="s">
        <v>496</v>
      </c>
      <c r="E582" s="32" t="s">
        <v>89</v>
      </c>
      <c r="F582" s="91">
        <f>F583</f>
        <v>62.103999999999999</v>
      </c>
      <c r="G582" s="88">
        <v>0</v>
      </c>
      <c r="H582" s="92">
        <v>0</v>
      </c>
    </row>
    <row r="583" spans="1:8" s="15" customFormat="1" x14ac:dyDescent="0.2">
      <c r="A583" s="26" t="s">
        <v>109</v>
      </c>
      <c r="B583" s="27" t="s">
        <v>82</v>
      </c>
      <c r="C583" s="27" t="s">
        <v>60</v>
      </c>
      <c r="D583" s="27" t="s">
        <v>496</v>
      </c>
      <c r="E583" s="27" t="s">
        <v>110</v>
      </c>
      <c r="F583" s="88">
        <f>F584</f>
        <v>62.103999999999999</v>
      </c>
      <c r="G583" s="88">
        <v>0</v>
      </c>
      <c r="H583" s="92">
        <v>0</v>
      </c>
    </row>
    <row r="584" spans="1:8" s="15" customFormat="1" x14ac:dyDescent="0.2">
      <c r="A584" s="26" t="s">
        <v>369</v>
      </c>
      <c r="B584" s="27" t="s">
        <v>82</v>
      </c>
      <c r="C584" s="27" t="s">
        <v>60</v>
      </c>
      <c r="D584" s="27" t="s">
        <v>496</v>
      </c>
      <c r="E584" s="27" t="s">
        <v>368</v>
      </c>
      <c r="F584" s="88">
        <v>62.103999999999999</v>
      </c>
      <c r="G584" s="88">
        <v>0</v>
      </c>
      <c r="H584" s="92">
        <v>0</v>
      </c>
    </row>
    <row r="585" spans="1:8" s="15" customFormat="1" ht="25.5" x14ac:dyDescent="0.2">
      <c r="A585" s="31" t="s">
        <v>495</v>
      </c>
      <c r="B585" s="32" t="s">
        <v>82</v>
      </c>
      <c r="C585" s="32" t="s">
        <v>60</v>
      </c>
      <c r="D585" s="32" t="s">
        <v>497</v>
      </c>
      <c r="E585" s="32" t="s">
        <v>89</v>
      </c>
      <c r="F585" s="91">
        <f>F586</f>
        <v>248.417</v>
      </c>
      <c r="G585" s="91">
        <v>0</v>
      </c>
      <c r="H585" s="95">
        <v>0</v>
      </c>
    </row>
    <row r="586" spans="1:8" s="15" customFormat="1" ht="25.5" x14ac:dyDescent="0.2">
      <c r="A586" s="26" t="s">
        <v>31</v>
      </c>
      <c r="B586" s="27" t="s">
        <v>82</v>
      </c>
      <c r="C586" s="27" t="s">
        <v>60</v>
      </c>
      <c r="D586" s="27" t="s">
        <v>497</v>
      </c>
      <c r="E586" s="27" t="s">
        <v>104</v>
      </c>
      <c r="F586" s="88">
        <f>F587</f>
        <v>248.417</v>
      </c>
      <c r="G586" s="88">
        <v>0</v>
      </c>
      <c r="H586" s="92">
        <v>0</v>
      </c>
    </row>
    <row r="587" spans="1:8" s="15" customFormat="1" ht="25.5" x14ac:dyDescent="0.2">
      <c r="A587" s="26" t="s">
        <v>130</v>
      </c>
      <c r="B587" s="27" t="s">
        <v>82</v>
      </c>
      <c r="C587" s="27" t="s">
        <v>60</v>
      </c>
      <c r="D587" s="27" t="s">
        <v>497</v>
      </c>
      <c r="E587" s="27" t="s">
        <v>131</v>
      </c>
      <c r="F587" s="88">
        <v>248.417</v>
      </c>
      <c r="G587" s="88">
        <v>0</v>
      </c>
      <c r="H587" s="92">
        <v>0</v>
      </c>
    </row>
    <row r="588" spans="1:8" s="15" customFormat="1" ht="38.25" x14ac:dyDescent="0.2">
      <c r="A588" s="45" t="s">
        <v>447</v>
      </c>
      <c r="B588" s="32" t="s">
        <v>82</v>
      </c>
      <c r="C588" s="32" t="s">
        <v>60</v>
      </c>
      <c r="D588" s="32" t="s">
        <v>448</v>
      </c>
      <c r="E588" s="32" t="s">
        <v>89</v>
      </c>
      <c r="F588" s="91">
        <f>F589</f>
        <v>3030.3029999999999</v>
      </c>
      <c r="G588" s="91">
        <f t="shared" ref="G588:H589" si="184">G589</f>
        <v>0</v>
      </c>
      <c r="H588" s="91">
        <f t="shared" si="184"/>
        <v>0</v>
      </c>
    </row>
    <row r="589" spans="1:8" s="15" customFormat="1" ht="25.5" x14ac:dyDescent="0.2">
      <c r="A589" s="4" t="s">
        <v>31</v>
      </c>
      <c r="B589" s="27" t="s">
        <v>82</v>
      </c>
      <c r="C589" s="27" t="s">
        <v>60</v>
      </c>
      <c r="D589" s="27" t="s">
        <v>448</v>
      </c>
      <c r="E589" s="27" t="s">
        <v>104</v>
      </c>
      <c r="F589" s="88">
        <f>F590</f>
        <v>3030.3029999999999</v>
      </c>
      <c r="G589" s="88">
        <f t="shared" si="184"/>
        <v>0</v>
      </c>
      <c r="H589" s="88">
        <f t="shared" si="184"/>
        <v>0</v>
      </c>
    </row>
    <row r="590" spans="1:8" s="15" customFormat="1" ht="25.5" x14ac:dyDescent="0.2">
      <c r="A590" s="26" t="s">
        <v>130</v>
      </c>
      <c r="B590" s="27" t="s">
        <v>82</v>
      </c>
      <c r="C590" s="27" t="s">
        <v>60</v>
      </c>
      <c r="D590" s="27" t="s">
        <v>448</v>
      </c>
      <c r="E590" s="27" t="s">
        <v>131</v>
      </c>
      <c r="F590" s="88">
        <v>3030.3029999999999</v>
      </c>
      <c r="G590" s="88">
        <v>0</v>
      </c>
      <c r="H590" s="92">
        <v>0</v>
      </c>
    </row>
    <row r="591" spans="1:8" s="15" customFormat="1" ht="38.25" x14ac:dyDescent="0.2">
      <c r="A591" s="31" t="s">
        <v>449</v>
      </c>
      <c r="B591" s="32" t="s">
        <v>82</v>
      </c>
      <c r="C591" s="32" t="s">
        <v>60</v>
      </c>
      <c r="D591" s="32" t="s">
        <v>450</v>
      </c>
      <c r="E591" s="32" t="s">
        <v>89</v>
      </c>
      <c r="F591" s="91">
        <f>F592</f>
        <v>1515.152</v>
      </c>
      <c r="G591" s="91">
        <f t="shared" ref="G591:H592" si="185">G592</f>
        <v>0</v>
      </c>
      <c r="H591" s="91">
        <f t="shared" si="185"/>
        <v>0</v>
      </c>
    </row>
    <row r="592" spans="1:8" s="15" customFormat="1" ht="25.5" x14ac:dyDescent="0.2">
      <c r="A592" s="4" t="s">
        <v>31</v>
      </c>
      <c r="B592" s="27" t="s">
        <v>82</v>
      </c>
      <c r="C592" s="27" t="s">
        <v>60</v>
      </c>
      <c r="D592" s="27" t="s">
        <v>450</v>
      </c>
      <c r="E592" s="27" t="s">
        <v>104</v>
      </c>
      <c r="F592" s="88">
        <f>F593</f>
        <v>1515.152</v>
      </c>
      <c r="G592" s="88">
        <f t="shared" si="185"/>
        <v>0</v>
      </c>
      <c r="H592" s="88">
        <f t="shared" si="185"/>
        <v>0</v>
      </c>
    </row>
    <row r="593" spans="1:8" s="15" customFormat="1" ht="25.5" x14ac:dyDescent="0.2">
      <c r="A593" s="26" t="s">
        <v>130</v>
      </c>
      <c r="B593" s="27" t="s">
        <v>82</v>
      </c>
      <c r="C593" s="27" t="s">
        <v>60</v>
      </c>
      <c r="D593" s="27" t="s">
        <v>450</v>
      </c>
      <c r="E593" s="27" t="s">
        <v>131</v>
      </c>
      <c r="F593" s="88">
        <v>1515.152</v>
      </c>
      <c r="G593" s="88">
        <v>0</v>
      </c>
      <c r="H593" s="92">
        <v>0</v>
      </c>
    </row>
    <row r="594" spans="1:8" ht="13.5" x14ac:dyDescent="0.25">
      <c r="A594" s="9" t="s">
        <v>98</v>
      </c>
      <c r="B594" s="11" t="s">
        <v>82</v>
      </c>
      <c r="C594" s="11" t="s">
        <v>68</v>
      </c>
      <c r="D594" s="11" t="s">
        <v>193</v>
      </c>
      <c r="E594" s="11" t="s">
        <v>89</v>
      </c>
      <c r="F594" s="90">
        <f>F595+F607+F618+F622</f>
        <v>20521.41</v>
      </c>
      <c r="G594" s="90">
        <f>G595+G607+G618+G622</f>
        <v>14057.445</v>
      </c>
      <c r="H594" s="90">
        <f>H595+H607+H618+H622</f>
        <v>14425.593999999999</v>
      </c>
    </row>
    <row r="595" spans="1:8" ht="39" customHeight="1" x14ac:dyDescent="0.2">
      <c r="A595" s="49" t="s">
        <v>416</v>
      </c>
      <c r="B595" s="3" t="s">
        <v>82</v>
      </c>
      <c r="C595" s="3" t="s">
        <v>68</v>
      </c>
      <c r="D595" s="3" t="s">
        <v>231</v>
      </c>
      <c r="E595" s="3" t="s">
        <v>89</v>
      </c>
      <c r="F595" s="89">
        <f>F596</f>
        <v>19618.849999999999</v>
      </c>
      <c r="G595" s="89">
        <f>G596</f>
        <v>13912.834999999999</v>
      </c>
      <c r="H595" s="89">
        <f>H596</f>
        <v>14296.583999999999</v>
      </c>
    </row>
    <row r="596" spans="1:8" s="15" customFormat="1" ht="40.5" x14ac:dyDescent="0.25">
      <c r="A596" s="50" t="s">
        <v>41</v>
      </c>
      <c r="B596" s="11" t="s">
        <v>82</v>
      </c>
      <c r="C596" s="11" t="s">
        <v>68</v>
      </c>
      <c r="D596" s="11" t="s">
        <v>242</v>
      </c>
      <c r="E596" s="11" t="s">
        <v>89</v>
      </c>
      <c r="F596" s="90">
        <f>F597+F600</f>
        <v>19618.849999999999</v>
      </c>
      <c r="G596" s="90">
        <f t="shared" ref="G596:H596" si="186">G597+G600</f>
        <v>13912.834999999999</v>
      </c>
      <c r="H596" s="90">
        <f t="shared" si="186"/>
        <v>14296.583999999999</v>
      </c>
    </row>
    <row r="597" spans="1:8" ht="25.5" x14ac:dyDescent="0.2">
      <c r="A597" s="12" t="s">
        <v>115</v>
      </c>
      <c r="B597" s="14" t="s">
        <v>82</v>
      </c>
      <c r="C597" s="14" t="s">
        <v>68</v>
      </c>
      <c r="D597" s="14" t="s">
        <v>243</v>
      </c>
      <c r="E597" s="14" t="s">
        <v>89</v>
      </c>
      <c r="F597" s="95">
        <f t="shared" ref="F597:H598" si="187">F598</f>
        <v>5349.1809999999996</v>
      </c>
      <c r="G597" s="95">
        <f t="shared" si="187"/>
        <v>5563.1480000000001</v>
      </c>
      <c r="H597" s="95">
        <f t="shared" si="187"/>
        <v>5785.674</v>
      </c>
    </row>
    <row r="598" spans="1:8" ht="51" x14ac:dyDescent="0.2">
      <c r="A598" s="4" t="s">
        <v>107</v>
      </c>
      <c r="B598" s="6" t="s">
        <v>82</v>
      </c>
      <c r="C598" s="6" t="s">
        <v>68</v>
      </c>
      <c r="D598" s="6" t="s">
        <v>243</v>
      </c>
      <c r="E598" s="5">
        <v>100</v>
      </c>
      <c r="F598" s="88">
        <f t="shared" si="187"/>
        <v>5349.1809999999996</v>
      </c>
      <c r="G598" s="88">
        <f t="shared" si="187"/>
        <v>5563.1480000000001</v>
      </c>
      <c r="H598" s="88">
        <f t="shared" si="187"/>
        <v>5785.674</v>
      </c>
    </row>
    <row r="599" spans="1:8" ht="25.5" x14ac:dyDescent="0.2">
      <c r="A599" s="4" t="s">
        <v>129</v>
      </c>
      <c r="B599" s="6" t="s">
        <v>82</v>
      </c>
      <c r="C599" s="6" t="s">
        <v>68</v>
      </c>
      <c r="D599" s="6" t="s">
        <v>243</v>
      </c>
      <c r="E599" s="5">
        <v>120</v>
      </c>
      <c r="F599" s="149">
        <v>5349.1809999999996</v>
      </c>
      <c r="G599" s="149">
        <v>5563.1480000000001</v>
      </c>
      <c r="H599" s="149">
        <v>5785.674</v>
      </c>
    </row>
    <row r="600" spans="1:8" ht="38.25" x14ac:dyDescent="0.2">
      <c r="A600" s="124" t="s">
        <v>141</v>
      </c>
      <c r="B600" s="14" t="s">
        <v>82</v>
      </c>
      <c r="C600" s="14" t="s">
        <v>68</v>
      </c>
      <c r="D600" s="14" t="s">
        <v>244</v>
      </c>
      <c r="E600" s="14" t="s">
        <v>89</v>
      </c>
      <c r="F600" s="95">
        <f>F601+F603+F605</f>
        <v>14269.669</v>
      </c>
      <c r="G600" s="95">
        <f>G601+G603+G605</f>
        <v>8349.6869999999999</v>
      </c>
      <c r="H600" s="95">
        <f>H601+H603+H605</f>
        <v>8510.91</v>
      </c>
    </row>
    <row r="601" spans="1:8" ht="51" x14ac:dyDescent="0.2">
      <c r="A601" s="4" t="s">
        <v>107</v>
      </c>
      <c r="B601" s="6" t="s">
        <v>82</v>
      </c>
      <c r="C601" s="6" t="s">
        <v>68</v>
      </c>
      <c r="D601" s="6" t="s">
        <v>244</v>
      </c>
      <c r="E601" s="6" t="s">
        <v>108</v>
      </c>
      <c r="F601" s="92">
        <f>F602</f>
        <v>7371.8860000000004</v>
      </c>
      <c r="G601" s="92">
        <f>G602</f>
        <v>7445.6049999999996</v>
      </c>
      <c r="H601" s="92">
        <f>H602</f>
        <v>7520.0609999999997</v>
      </c>
    </row>
    <row r="602" spans="1:8" x14ac:dyDescent="0.2">
      <c r="A602" s="4" t="s">
        <v>126</v>
      </c>
      <c r="B602" s="6" t="s">
        <v>82</v>
      </c>
      <c r="C602" s="6" t="s">
        <v>68</v>
      </c>
      <c r="D602" s="6" t="s">
        <v>244</v>
      </c>
      <c r="E602" s="6" t="s">
        <v>127</v>
      </c>
      <c r="F602" s="149">
        <v>7371.8860000000004</v>
      </c>
      <c r="G602" s="149">
        <v>7445.6049999999996</v>
      </c>
      <c r="H602" s="149">
        <v>7520.0609999999997</v>
      </c>
    </row>
    <row r="603" spans="1:8" ht="25.5" x14ac:dyDescent="0.2">
      <c r="A603" s="4" t="s">
        <v>31</v>
      </c>
      <c r="B603" s="6" t="s">
        <v>82</v>
      </c>
      <c r="C603" s="6" t="s">
        <v>68</v>
      </c>
      <c r="D603" s="6" t="s">
        <v>244</v>
      </c>
      <c r="E603" s="6" t="s">
        <v>104</v>
      </c>
      <c r="F603" s="92">
        <f>F604</f>
        <v>6677.5879999999997</v>
      </c>
      <c r="G603" s="88">
        <f>G604</f>
        <v>882.18700000000001</v>
      </c>
      <c r="H603" s="88">
        <f>H604</f>
        <v>968.95399999999995</v>
      </c>
    </row>
    <row r="604" spans="1:8" ht="25.5" x14ac:dyDescent="0.2">
      <c r="A604" s="4" t="s">
        <v>130</v>
      </c>
      <c r="B604" s="6" t="s">
        <v>82</v>
      </c>
      <c r="C604" s="6" t="s">
        <v>68</v>
      </c>
      <c r="D604" s="6" t="s">
        <v>244</v>
      </c>
      <c r="E604" s="6" t="s">
        <v>131</v>
      </c>
      <c r="F604" s="149">
        <v>6677.5879999999997</v>
      </c>
      <c r="G604" s="149">
        <v>882.18700000000001</v>
      </c>
      <c r="H604" s="149">
        <v>968.95399999999995</v>
      </c>
    </row>
    <row r="605" spans="1:8" x14ac:dyDescent="0.2">
      <c r="A605" s="38" t="s">
        <v>105</v>
      </c>
      <c r="B605" s="6" t="s">
        <v>82</v>
      </c>
      <c r="C605" s="6" t="s">
        <v>68</v>
      </c>
      <c r="D605" s="6" t="s">
        <v>244</v>
      </c>
      <c r="E605" s="6" t="s">
        <v>106</v>
      </c>
      <c r="F605" s="88">
        <f>F606</f>
        <v>220.19499999999999</v>
      </c>
      <c r="G605" s="88">
        <f>G606</f>
        <v>21.895</v>
      </c>
      <c r="H605" s="88">
        <f>H606</f>
        <v>21.895</v>
      </c>
    </row>
    <row r="606" spans="1:8" x14ac:dyDescent="0.2">
      <c r="A606" s="38" t="s">
        <v>133</v>
      </c>
      <c r="B606" s="6" t="s">
        <v>82</v>
      </c>
      <c r="C606" s="6" t="s">
        <v>68</v>
      </c>
      <c r="D606" s="6" t="s">
        <v>244</v>
      </c>
      <c r="E606" s="6" t="s">
        <v>132</v>
      </c>
      <c r="F606" s="88">
        <v>220.19499999999999</v>
      </c>
      <c r="G606" s="88">
        <v>21.895</v>
      </c>
      <c r="H606" s="88">
        <v>21.895</v>
      </c>
    </row>
    <row r="607" spans="1:8" ht="25.5" x14ac:dyDescent="0.25">
      <c r="A607" s="122" t="s">
        <v>320</v>
      </c>
      <c r="B607" s="3" t="s">
        <v>82</v>
      </c>
      <c r="C607" s="3" t="s">
        <v>68</v>
      </c>
      <c r="D607" s="75" t="s">
        <v>199</v>
      </c>
      <c r="E607" s="3" t="s">
        <v>89</v>
      </c>
      <c r="F607" s="93">
        <f>F608</f>
        <v>26.56</v>
      </c>
      <c r="G607" s="93">
        <f t="shared" ref="G607:H607" si="188">G608</f>
        <v>42.36</v>
      </c>
      <c r="H607" s="93">
        <f t="shared" si="188"/>
        <v>26.759999999999998</v>
      </c>
    </row>
    <row r="608" spans="1:8" ht="67.5" x14ac:dyDescent="0.25">
      <c r="A608" s="50" t="s">
        <v>16</v>
      </c>
      <c r="B608" s="11" t="s">
        <v>82</v>
      </c>
      <c r="C608" s="11" t="s">
        <v>68</v>
      </c>
      <c r="D608" s="81" t="s">
        <v>260</v>
      </c>
      <c r="E608" s="11" t="s">
        <v>89</v>
      </c>
      <c r="F608" s="93">
        <f>F609+F612+F615</f>
        <v>26.56</v>
      </c>
      <c r="G608" s="93">
        <f>G609+G612+G615</f>
        <v>42.36</v>
      </c>
      <c r="H608" s="93">
        <f>H609+H612+H615</f>
        <v>26.759999999999998</v>
      </c>
    </row>
    <row r="609" spans="1:8" x14ac:dyDescent="0.2">
      <c r="A609" s="66" t="s">
        <v>180</v>
      </c>
      <c r="B609" s="14" t="s">
        <v>82</v>
      </c>
      <c r="C609" s="14" t="s">
        <v>68</v>
      </c>
      <c r="D609" s="14" t="s">
        <v>183</v>
      </c>
      <c r="E609" s="14" t="s">
        <v>89</v>
      </c>
      <c r="F609" s="114">
        <f t="shared" ref="F609:H610" si="189">F610</f>
        <v>26.56</v>
      </c>
      <c r="G609" s="114">
        <f t="shared" si="189"/>
        <v>21.56</v>
      </c>
      <c r="H609" s="114">
        <f t="shared" si="189"/>
        <v>21.56</v>
      </c>
    </row>
    <row r="610" spans="1:8" ht="25.5" x14ac:dyDescent="0.2">
      <c r="A610" s="4" t="s">
        <v>31</v>
      </c>
      <c r="B610" s="6" t="s">
        <v>82</v>
      </c>
      <c r="C610" s="6" t="s">
        <v>68</v>
      </c>
      <c r="D610" s="6" t="s">
        <v>183</v>
      </c>
      <c r="E610" s="5">
        <v>200</v>
      </c>
      <c r="F610" s="118">
        <f t="shared" si="189"/>
        <v>26.56</v>
      </c>
      <c r="G610" s="118">
        <f t="shared" si="189"/>
        <v>21.56</v>
      </c>
      <c r="H610" s="118">
        <f t="shared" si="189"/>
        <v>21.56</v>
      </c>
    </row>
    <row r="611" spans="1:8" ht="25.5" x14ac:dyDescent="0.2">
      <c r="A611" s="4" t="s">
        <v>130</v>
      </c>
      <c r="B611" s="6" t="s">
        <v>82</v>
      </c>
      <c r="C611" s="6" t="s">
        <v>68</v>
      </c>
      <c r="D611" s="6" t="s">
        <v>183</v>
      </c>
      <c r="E611" s="5">
        <v>240</v>
      </c>
      <c r="F611" s="118">
        <v>26.56</v>
      </c>
      <c r="G611" s="118">
        <v>21.56</v>
      </c>
      <c r="H611" s="118">
        <v>21.56</v>
      </c>
    </row>
    <row r="612" spans="1:8" ht="25.5" x14ac:dyDescent="0.2">
      <c r="A612" s="66" t="s">
        <v>179</v>
      </c>
      <c r="B612" s="14" t="s">
        <v>82</v>
      </c>
      <c r="C612" s="14" t="s">
        <v>68</v>
      </c>
      <c r="D612" s="14" t="s">
        <v>184</v>
      </c>
      <c r="E612" s="14" t="s">
        <v>89</v>
      </c>
      <c r="F612" s="114">
        <f>F613</f>
        <v>0</v>
      </c>
      <c r="G612" s="114">
        <f t="shared" ref="G612:H612" si="190">G613</f>
        <v>20.8</v>
      </c>
      <c r="H612" s="114">
        <f t="shared" si="190"/>
        <v>5.2</v>
      </c>
    </row>
    <row r="613" spans="1:8" ht="51" x14ac:dyDescent="0.2">
      <c r="A613" s="4" t="s">
        <v>107</v>
      </c>
      <c r="B613" s="6" t="s">
        <v>82</v>
      </c>
      <c r="C613" s="6" t="s">
        <v>68</v>
      </c>
      <c r="D613" s="6" t="s">
        <v>184</v>
      </c>
      <c r="E613" s="6" t="s">
        <v>108</v>
      </c>
      <c r="F613" s="118">
        <f>F614</f>
        <v>0</v>
      </c>
      <c r="G613" s="118">
        <f t="shared" ref="G613:H613" si="191">G614</f>
        <v>20.8</v>
      </c>
      <c r="H613" s="118">
        <f t="shared" si="191"/>
        <v>5.2</v>
      </c>
    </row>
    <row r="614" spans="1:8" ht="25.5" x14ac:dyDescent="0.2">
      <c r="A614" s="4" t="s">
        <v>129</v>
      </c>
      <c r="B614" s="6" t="s">
        <v>82</v>
      </c>
      <c r="C614" s="6" t="s">
        <v>68</v>
      </c>
      <c r="D614" s="6" t="s">
        <v>184</v>
      </c>
      <c r="E614" s="6" t="s">
        <v>128</v>
      </c>
      <c r="F614" s="118">
        <v>0</v>
      </c>
      <c r="G614" s="114">
        <v>20.8</v>
      </c>
      <c r="H614" s="114">
        <v>5.2</v>
      </c>
    </row>
    <row r="615" spans="1:8" s="15" customFormat="1" hidden="1" x14ac:dyDescent="0.2">
      <c r="A615" s="104" t="s">
        <v>294</v>
      </c>
      <c r="B615" s="14" t="s">
        <v>82</v>
      </c>
      <c r="C615" s="14" t="s">
        <v>68</v>
      </c>
      <c r="D615" s="32" t="s">
        <v>298</v>
      </c>
      <c r="E615" s="14" t="s">
        <v>89</v>
      </c>
      <c r="F615" s="95">
        <f t="shared" ref="F615:H616" si="192">F616</f>
        <v>0</v>
      </c>
      <c r="G615" s="95">
        <f t="shared" si="192"/>
        <v>0</v>
      </c>
      <c r="H615" s="95">
        <f t="shared" si="192"/>
        <v>0</v>
      </c>
    </row>
    <row r="616" spans="1:8" ht="25.5" hidden="1" x14ac:dyDescent="0.2">
      <c r="A616" s="4" t="s">
        <v>31</v>
      </c>
      <c r="B616" s="6" t="s">
        <v>82</v>
      </c>
      <c r="C616" s="6" t="s">
        <v>68</v>
      </c>
      <c r="D616" s="27" t="s">
        <v>298</v>
      </c>
      <c r="E616" s="5">
        <v>200</v>
      </c>
      <c r="F616" s="92">
        <f t="shared" si="192"/>
        <v>0</v>
      </c>
      <c r="G616" s="92">
        <f t="shared" si="192"/>
        <v>0</v>
      </c>
      <c r="H616" s="92">
        <f t="shared" si="192"/>
        <v>0</v>
      </c>
    </row>
    <row r="617" spans="1:8" ht="25.5" hidden="1" x14ac:dyDescent="0.2">
      <c r="A617" s="4" t="s">
        <v>130</v>
      </c>
      <c r="B617" s="6" t="s">
        <v>82</v>
      </c>
      <c r="C617" s="6" t="s">
        <v>68</v>
      </c>
      <c r="D617" s="27" t="s">
        <v>298</v>
      </c>
      <c r="E617" s="5">
        <v>240</v>
      </c>
      <c r="F617" s="149"/>
      <c r="G617" s="92">
        <v>0</v>
      </c>
      <c r="H617" s="92">
        <v>0</v>
      </c>
    </row>
    <row r="618" spans="1:8" ht="51" x14ac:dyDescent="0.2">
      <c r="A618" s="2" t="s">
        <v>417</v>
      </c>
      <c r="B618" s="3" t="s">
        <v>82</v>
      </c>
      <c r="C618" s="3" t="s">
        <v>68</v>
      </c>
      <c r="D618" s="34" t="s">
        <v>296</v>
      </c>
      <c r="E618" s="7" t="s">
        <v>89</v>
      </c>
      <c r="F618" s="94">
        <f>F619</f>
        <v>873.75</v>
      </c>
      <c r="G618" s="94">
        <f t="shared" ref="G618:H618" si="193">G619</f>
        <v>100</v>
      </c>
      <c r="H618" s="94">
        <f t="shared" si="193"/>
        <v>100</v>
      </c>
    </row>
    <row r="619" spans="1:8" s="15" customFormat="1" ht="38.25" x14ac:dyDescent="0.2">
      <c r="A619" s="12" t="s">
        <v>295</v>
      </c>
      <c r="B619" s="14" t="s">
        <v>82</v>
      </c>
      <c r="C619" s="14" t="s">
        <v>68</v>
      </c>
      <c r="D619" s="32" t="s">
        <v>297</v>
      </c>
      <c r="E619" s="13" t="s">
        <v>89</v>
      </c>
      <c r="F619" s="95">
        <f>F620</f>
        <v>873.75</v>
      </c>
      <c r="G619" s="95">
        <v>100</v>
      </c>
      <c r="H619" s="95">
        <v>100</v>
      </c>
    </row>
    <row r="620" spans="1:8" ht="25.5" x14ac:dyDescent="0.2">
      <c r="A620" s="4" t="s">
        <v>31</v>
      </c>
      <c r="B620" s="6" t="s">
        <v>82</v>
      </c>
      <c r="C620" s="6" t="s">
        <v>68</v>
      </c>
      <c r="D620" s="27" t="s">
        <v>297</v>
      </c>
      <c r="E620" s="5">
        <v>200</v>
      </c>
      <c r="F620" s="92">
        <f>F621</f>
        <v>873.75</v>
      </c>
      <c r="G620" s="92">
        <v>100</v>
      </c>
      <c r="H620" s="92">
        <v>100</v>
      </c>
    </row>
    <row r="621" spans="1:8" ht="25.5" x14ac:dyDescent="0.2">
      <c r="A621" s="4" t="s">
        <v>130</v>
      </c>
      <c r="B621" s="6" t="s">
        <v>82</v>
      </c>
      <c r="C621" s="6" t="s">
        <v>68</v>
      </c>
      <c r="D621" s="27" t="s">
        <v>297</v>
      </c>
      <c r="E621" s="5">
        <v>240</v>
      </c>
      <c r="F621" s="92">
        <v>873.75</v>
      </c>
      <c r="G621" s="92">
        <v>100</v>
      </c>
      <c r="H621" s="92">
        <v>100</v>
      </c>
    </row>
    <row r="622" spans="1:8" ht="25.5" x14ac:dyDescent="0.2">
      <c r="A622" s="123" t="s">
        <v>22</v>
      </c>
      <c r="B622" s="3" t="s">
        <v>82</v>
      </c>
      <c r="C622" s="3" t="s">
        <v>68</v>
      </c>
      <c r="D622" s="75" t="s">
        <v>276</v>
      </c>
      <c r="E622" s="3" t="s">
        <v>89</v>
      </c>
      <c r="F622" s="94">
        <f t="shared" ref="F622:H624" si="194">F623</f>
        <v>2.25</v>
      </c>
      <c r="G622" s="94">
        <f t="shared" si="194"/>
        <v>2.25</v>
      </c>
      <c r="H622" s="94">
        <f t="shared" si="194"/>
        <v>2.25</v>
      </c>
    </row>
    <row r="623" spans="1:8" x14ac:dyDescent="0.2">
      <c r="A623" s="31" t="s">
        <v>275</v>
      </c>
      <c r="B623" s="14" t="s">
        <v>82</v>
      </c>
      <c r="C623" s="14" t="s">
        <v>68</v>
      </c>
      <c r="D623" s="14" t="s">
        <v>274</v>
      </c>
      <c r="E623" s="14" t="s">
        <v>89</v>
      </c>
      <c r="F623" s="95">
        <f t="shared" si="194"/>
        <v>2.25</v>
      </c>
      <c r="G623" s="95">
        <f t="shared" si="194"/>
        <v>2.25</v>
      </c>
      <c r="H623" s="95">
        <f t="shared" si="194"/>
        <v>2.25</v>
      </c>
    </row>
    <row r="624" spans="1:8" ht="25.5" x14ac:dyDescent="0.2">
      <c r="A624" s="4" t="s">
        <v>31</v>
      </c>
      <c r="B624" s="6" t="s">
        <v>82</v>
      </c>
      <c r="C624" s="6" t="s">
        <v>68</v>
      </c>
      <c r="D624" s="6" t="s">
        <v>274</v>
      </c>
      <c r="E624" s="5">
        <v>200</v>
      </c>
      <c r="F624" s="92">
        <f t="shared" si="194"/>
        <v>2.25</v>
      </c>
      <c r="G624" s="92">
        <f t="shared" si="194"/>
        <v>2.25</v>
      </c>
      <c r="H624" s="92">
        <f t="shared" si="194"/>
        <v>2.25</v>
      </c>
    </row>
    <row r="625" spans="1:8" ht="25.5" x14ac:dyDescent="0.2">
      <c r="A625" s="26" t="s">
        <v>130</v>
      </c>
      <c r="B625" s="6" t="s">
        <v>82</v>
      </c>
      <c r="C625" s="6" t="s">
        <v>68</v>
      </c>
      <c r="D625" s="6" t="s">
        <v>274</v>
      </c>
      <c r="E625" s="5">
        <v>240</v>
      </c>
      <c r="F625" s="92">
        <v>2.25</v>
      </c>
      <c r="G625" s="92">
        <v>2.25</v>
      </c>
      <c r="H625" s="92">
        <v>2.25</v>
      </c>
    </row>
    <row r="626" spans="1:8" x14ac:dyDescent="0.2">
      <c r="A626" s="2" t="s">
        <v>85</v>
      </c>
      <c r="B626" s="7">
        <v>10</v>
      </c>
      <c r="C626" s="3" t="s">
        <v>61</v>
      </c>
      <c r="D626" s="3" t="s">
        <v>193</v>
      </c>
      <c r="E626" s="3" t="s">
        <v>89</v>
      </c>
      <c r="F626" s="89">
        <f>F627+F633+F649+F684</f>
        <v>186690.96700000003</v>
      </c>
      <c r="G626" s="89">
        <f t="shared" ref="G626:H626" si="195">G627+G633+G649+G684</f>
        <v>128274.26000000001</v>
      </c>
      <c r="H626" s="89">
        <f t="shared" si="195"/>
        <v>128661.49100000001</v>
      </c>
    </row>
    <row r="627" spans="1:8" ht="13.5" x14ac:dyDescent="0.25">
      <c r="A627" s="9" t="s">
        <v>86</v>
      </c>
      <c r="B627" s="10">
        <v>10</v>
      </c>
      <c r="C627" s="11" t="s">
        <v>60</v>
      </c>
      <c r="D627" s="11" t="s">
        <v>193</v>
      </c>
      <c r="E627" s="11" t="s">
        <v>89</v>
      </c>
      <c r="F627" s="90">
        <f t="shared" ref="F627:H631" si="196">F628</f>
        <v>3494</v>
      </c>
      <c r="G627" s="90">
        <f t="shared" si="196"/>
        <v>3598</v>
      </c>
      <c r="H627" s="90">
        <f t="shared" si="196"/>
        <v>3634</v>
      </c>
    </row>
    <row r="628" spans="1:8" ht="25.5" x14ac:dyDescent="0.2">
      <c r="A628" s="4" t="s">
        <v>162</v>
      </c>
      <c r="B628" s="5">
        <v>10</v>
      </c>
      <c r="C628" s="6" t="s">
        <v>60</v>
      </c>
      <c r="D628" s="72" t="s">
        <v>186</v>
      </c>
      <c r="E628" s="6" t="s">
        <v>89</v>
      </c>
      <c r="F628" s="88">
        <f t="shared" si="196"/>
        <v>3494</v>
      </c>
      <c r="G628" s="88">
        <f t="shared" si="196"/>
        <v>3598</v>
      </c>
      <c r="H628" s="88">
        <f t="shared" si="196"/>
        <v>3634</v>
      </c>
    </row>
    <row r="629" spans="1:8" ht="25.5" x14ac:dyDescent="0.2">
      <c r="A629" s="4" t="s">
        <v>267</v>
      </c>
      <c r="B629" s="5">
        <v>10</v>
      </c>
      <c r="C629" s="6" t="s">
        <v>60</v>
      </c>
      <c r="D629" s="72" t="s">
        <v>187</v>
      </c>
      <c r="E629" s="6" t="s">
        <v>89</v>
      </c>
      <c r="F629" s="88">
        <f t="shared" si="196"/>
        <v>3494</v>
      </c>
      <c r="G629" s="88">
        <f t="shared" si="196"/>
        <v>3598</v>
      </c>
      <c r="H629" s="88">
        <f t="shared" si="196"/>
        <v>3634</v>
      </c>
    </row>
    <row r="630" spans="1:8" ht="38.25" x14ac:dyDescent="0.2">
      <c r="A630" s="12" t="s">
        <v>117</v>
      </c>
      <c r="B630" s="13">
        <v>10</v>
      </c>
      <c r="C630" s="14" t="s">
        <v>60</v>
      </c>
      <c r="D630" s="73" t="s">
        <v>208</v>
      </c>
      <c r="E630" s="14" t="s">
        <v>89</v>
      </c>
      <c r="F630" s="91">
        <f t="shared" si="196"/>
        <v>3494</v>
      </c>
      <c r="G630" s="91">
        <f t="shared" si="196"/>
        <v>3598</v>
      </c>
      <c r="H630" s="91">
        <f t="shared" si="196"/>
        <v>3634</v>
      </c>
    </row>
    <row r="631" spans="1:8" x14ac:dyDescent="0.2">
      <c r="A631" s="4" t="s">
        <v>109</v>
      </c>
      <c r="B631" s="5">
        <v>10</v>
      </c>
      <c r="C631" s="6" t="s">
        <v>60</v>
      </c>
      <c r="D631" s="72" t="s">
        <v>208</v>
      </c>
      <c r="E631" s="6" t="s">
        <v>110</v>
      </c>
      <c r="F631" s="88">
        <f t="shared" si="196"/>
        <v>3494</v>
      </c>
      <c r="G631" s="88">
        <f t="shared" si="196"/>
        <v>3598</v>
      </c>
      <c r="H631" s="88">
        <f t="shared" si="196"/>
        <v>3634</v>
      </c>
    </row>
    <row r="632" spans="1:8" x14ac:dyDescent="0.2">
      <c r="A632" s="4" t="s">
        <v>138</v>
      </c>
      <c r="B632" s="5">
        <v>10</v>
      </c>
      <c r="C632" s="6" t="s">
        <v>60</v>
      </c>
      <c r="D632" s="72" t="s">
        <v>208</v>
      </c>
      <c r="E632" s="5">
        <v>310</v>
      </c>
      <c r="F632" s="149">
        <v>3494</v>
      </c>
      <c r="G632" s="149">
        <v>3598</v>
      </c>
      <c r="H632" s="149">
        <v>3634</v>
      </c>
    </row>
    <row r="633" spans="1:8" ht="13.5" x14ac:dyDescent="0.25">
      <c r="A633" s="59" t="s">
        <v>306</v>
      </c>
      <c r="B633" s="37">
        <v>10</v>
      </c>
      <c r="C633" s="41" t="s">
        <v>66</v>
      </c>
      <c r="D633" s="41" t="s">
        <v>193</v>
      </c>
      <c r="E633" s="41" t="s">
        <v>89</v>
      </c>
      <c r="F633" s="93">
        <f>F635+F639+F646</f>
        <v>23084.73</v>
      </c>
      <c r="G633" s="93">
        <f t="shared" ref="G633:H633" si="197">G635+G639+G646</f>
        <v>0</v>
      </c>
      <c r="H633" s="93">
        <f t="shared" si="197"/>
        <v>0</v>
      </c>
    </row>
    <row r="634" spans="1:8" ht="38.25" x14ac:dyDescent="0.25">
      <c r="A634" s="44" t="s">
        <v>415</v>
      </c>
      <c r="B634" s="36">
        <v>10</v>
      </c>
      <c r="C634" s="34" t="s">
        <v>66</v>
      </c>
      <c r="D634" s="41" t="s">
        <v>209</v>
      </c>
      <c r="E634" s="34" t="s">
        <v>89</v>
      </c>
      <c r="F634" s="94">
        <f t="shared" ref="F634:H637" si="198">F635</f>
        <v>15960</v>
      </c>
      <c r="G634" s="94">
        <f t="shared" si="198"/>
        <v>0</v>
      </c>
      <c r="H634" s="94">
        <f t="shared" si="198"/>
        <v>0</v>
      </c>
    </row>
    <row r="635" spans="1:8" ht="27" x14ac:dyDescent="0.25">
      <c r="A635" s="59" t="s">
        <v>19</v>
      </c>
      <c r="B635" s="37">
        <v>10</v>
      </c>
      <c r="C635" s="41" t="s">
        <v>66</v>
      </c>
      <c r="D635" s="41" t="s">
        <v>225</v>
      </c>
      <c r="E635" s="41" t="s">
        <v>89</v>
      </c>
      <c r="F635" s="93">
        <f t="shared" si="198"/>
        <v>15960</v>
      </c>
      <c r="G635" s="93">
        <f t="shared" si="198"/>
        <v>0</v>
      </c>
      <c r="H635" s="93">
        <f t="shared" si="198"/>
        <v>0</v>
      </c>
    </row>
    <row r="636" spans="1:8" ht="51" x14ac:dyDescent="0.2">
      <c r="A636" s="31" t="s">
        <v>308</v>
      </c>
      <c r="B636" s="30">
        <v>10</v>
      </c>
      <c r="C636" s="32" t="s">
        <v>66</v>
      </c>
      <c r="D636" s="32" t="s">
        <v>471</v>
      </c>
      <c r="E636" s="32" t="s">
        <v>89</v>
      </c>
      <c r="F636" s="95">
        <f t="shared" si="198"/>
        <v>15960</v>
      </c>
      <c r="G636" s="95">
        <f t="shared" si="198"/>
        <v>0</v>
      </c>
      <c r="H636" s="95">
        <f t="shared" si="198"/>
        <v>0</v>
      </c>
    </row>
    <row r="637" spans="1:8" x14ac:dyDescent="0.2">
      <c r="A637" s="26" t="s">
        <v>109</v>
      </c>
      <c r="B637" s="28">
        <v>10</v>
      </c>
      <c r="C637" s="27" t="s">
        <v>66</v>
      </c>
      <c r="D637" s="27" t="s">
        <v>471</v>
      </c>
      <c r="E637" s="27" t="s">
        <v>110</v>
      </c>
      <c r="F637" s="92">
        <f t="shared" si="198"/>
        <v>15960</v>
      </c>
      <c r="G637" s="92">
        <f t="shared" si="198"/>
        <v>0</v>
      </c>
      <c r="H637" s="92">
        <f t="shared" si="198"/>
        <v>0</v>
      </c>
    </row>
    <row r="638" spans="1:8" ht="25.5" x14ac:dyDescent="0.2">
      <c r="A638" s="26" t="s">
        <v>303</v>
      </c>
      <c r="B638" s="28">
        <v>10</v>
      </c>
      <c r="C638" s="27" t="s">
        <v>66</v>
      </c>
      <c r="D638" s="27" t="s">
        <v>471</v>
      </c>
      <c r="E638" s="27" t="s">
        <v>307</v>
      </c>
      <c r="F638" s="92">
        <v>15960</v>
      </c>
      <c r="G638" s="88">
        <v>0</v>
      </c>
      <c r="H638" s="88">
        <v>0</v>
      </c>
    </row>
    <row r="639" spans="1:8" ht="63.75" x14ac:dyDescent="0.2">
      <c r="A639" s="35" t="s">
        <v>3</v>
      </c>
      <c r="B639" s="36">
        <v>10</v>
      </c>
      <c r="C639" s="34" t="s">
        <v>66</v>
      </c>
      <c r="D639" s="34" t="s">
        <v>251</v>
      </c>
      <c r="E639" s="34" t="s">
        <v>89</v>
      </c>
      <c r="F639" s="94">
        <f>F640</f>
        <v>40</v>
      </c>
      <c r="G639" s="94">
        <f t="shared" ref="G639:G642" si="199">G640</f>
        <v>0</v>
      </c>
      <c r="H639" s="94">
        <f t="shared" ref="H639:H642" si="200">H640</f>
        <v>0</v>
      </c>
    </row>
    <row r="640" spans="1:8" ht="54" x14ac:dyDescent="0.25">
      <c r="A640" s="59" t="s">
        <v>322</v>
      </c>
      <c r="B640" s="37">
        <v>10</v>
      </c>
      <c r="C640" s="41" t="s">
        <v>66</v>
      </c>
      <c r="D640" s="41" t="s">
        <v>323</v>
      </c>
      <c r="E640" s="41" t="s">
        <v>89</v>
      </c>
      <c r="F640" s="93">
        <f>F641</f>
        <v>40</v>
      </c>
      <c r="G640" s="93">
        <f t="shared" si="199"/>
        <v>0</v>
      </c>
      <c r="H640" s="93">
        <f t="shared" si="200"/>
        <v>0</v>
      </c>
    </row>
    <row r="641" spans="1:8" ht="25.5" x14ac:dyDescent="0.2">
      <c r="A641" s="31" t="s">
        <v>426</v>
      </c>
      <c r="B641" s="30">
        <v>10</v>
      </c>
      <c r="C641" s="32" t="s">
        <v>66</v>
      </c>
      <c r="D641" s="30" t="s">
        <v>324</v>
      </c>
      <c r="E641" s="14" t="s">
        <v>89</v>
      </c>
      <c r="F641" s="177">
        <f>F642</f>
        <v>40</v>
      </c>
      <c r="G641" s="177">
        <f t="shared" si="199"/>
        <v>0</v>
      </c>
      <c r="H641" s="177">
        <f t="shared" si="200"/>
        <v>0</v>
      </c>
    </row>
    <row r="642" spans="1:8" x14ac:dyDescent="0.2">
      <c r="A642" s="26" t="s">
        <v>109</v>
      </c>
      <c r="B642" s="28">
        <v>10</v>
      </c>
      <c r="C642" s="27" t="s">
        <v>66</v>
      </c>
      <c r="D642" s="28" t="s">
        <v>324</v>
      </c>
      <c r="E642" s="27" t="s">
        <v>110</v>
      </c>
      <c r="F642" s="92">
        <f>F643</f>
        <v>40</v>
      </c>
      <c r="G642" s="92">
        <f t="shared" si="199"/>
        <v>0</v>
      </c>
      <c r="H642" s="92">
        <f t="shared" si="200"/>
        <v>0</v>
      </c>
    </row>
    <row r="643" spans="1:8" ht="25.5" x14ac:dyDescent="0.2">
      <c r="A643" s="26" t="s">
        <v>303</v>
      </c>
      <c r="B643" s="28">
        <v>10</v>
      </c>
      <c r="C643" s="27" t="s">
        <v>66</v>
      </c>
      <c r="D643" s="28" t="s">
        <v>324</v>
      </c>
      <c r="E643" s="27" t="s">
        <v>307</v>
      </c>
      <c r="F643" s="92">
        <v>40</v>
      </c>
      <c r="G643" s="92">
        <v>0</v>
      </c>
      <c r="H643" s="92">
        <v>0</v>
      </c>
    </row>
    <row r="644" spans="1:8" ht="25.5" x14ac:dyDescent="0.2">
      <c r="A644" s="44" t="s">
        <v>162</v>
      </c>
      <c r="B644" s="36">
        <v>10</v>
      </c>
      <c r="C644" s="34" t="s">
        <v>66</v>
      </c>
      <c r="D644" s="36" t="s">
        <v>186</v>
      </c>
      <c r="E644" s="34" t="s">
        <v>89</v>
      </c>
      <c r="F644" s="94">
        <f>F645</f>
        <v>7084.73</v>
      </c>
      <c r="G644" s="94">
        <f t="shared" ref="G644:H647" si="201">G645</f>
        <v>0</v>
      </c>
      <c r="H644" s="94">
        <f t="shared" si="201"/>
        <v>0</v>
      </c>
    </row>
    <row r="645" spans="1:8" ht="25.5" x14ac:dyDescent="0.2">
      <c r="A645" s="26" t="s">
        <v>267</v>
      </c>
      <c r="B645" s="28">
        <v>10</v>
      </c>
      <c r="C645" s="27" t="s">
        <v>66</v>
      </c>
      <c r="D645" s="28" t="s">
        <v>187</v>
      </c>
      <c r="E645" s="27" t="s">
        <v>89</v>
      </c>
      <c r="F645" s="92">
        <f>F646</f>
        <v>7084.73</v>
      </c>
      <c r="G645" s="92">
        <f t="shared" si="201"/>
        <v>0</v>
      </c>
      <c r="H645" s="92">
        <f t="shared" si="201"/>
        <v>0</v>
      </c>
    </row>
    <row r="646" spans="1:8" ht="25.5" x14ac:dyDescent="0.2">
      <c r="A646" s="31" t="s">
        <v>426</v>
      </c>
      <c r="B646" s="30">
        <v>10</v>
      </c>
      <c r="C646" s="32" t="s">
        <v>66</v>
      </c>
      <c r="D646" s="30" t="s">
        <v>343</v>
      </c>
      <c r="E646" s="32" t="s">
        <v>89</v>
      </c>
      <c r="F646" s="95">
        <f>F647</f>
        <v>7084.73</v>
      </c>
      <c r="G646" s="95">
        <f t="shared" si="201"/>
        <v>0</v>
      </c>
      <c r="H646" s="95">
        <f t="shared" si="201"/>
        <v>0</v>
      </c>
    </row>
    <row r="647" spans="1:8" x14ac:dyDescent="0.2">
      <c r="A647" s="178" t="s">
        <v>109</v>
      </c>
      <c r="B647" s="28">
        <v>10</v>
      </c>
      <c r="C647" s="27" t="s">
        <v>66</v>
      </c>
      <c r="D647" s="28" t="s">
        <v>343</v>
      </c>
      <c r="E647" s="27" t="s">
        <v>110</v>
      </c>
      <c r="F647" s="92">
        <f>F648</f>
        <v>7084.73</v>
      </c>
      <c r="G647" s="92">
        <f t="shared" si="201"/>
        <v>0</v>
      </c>
      <c r="H647" s="92">
        <f t="shared" si="201"/>
        <v>0</v>
      </c>
    </row>
    <row r="648" spans="1:8" ht="24" x14ac:dyDescent="0.2">
      <c r="A648" s="178" t="s">
        <v>303</v>
      </c>
      <c r="B648" s="28">
        <v>10</v>
      </c>
      <c r="C648" s="27" t="s">
        <v>66</v>
      </c>
      <c r="D648" s="28" t="s">
        <v>343</v>
      </c>
      <c r="E648" s="27" t="s">
        <v>307</v>
      </c>
      <c r="F648" s="92">
        <f>2130+4954.73</f>
        <v>7084.73</v>
      </c>
      <c r="G648" s="92">
        <v>0</v>
      </c>
      <c r="H648" s="92">
        <v>0</v>
      </c>
    </row>
    <row r="649" spans="1:8" ht="13.5" x14ac:dyDescent="0.25">
      <c r="A649" s="9" t="s">
        <v>93</v>
      </c>
      <c r="B649" s="10">
        <v>10</v>
      </c>
      <c r="C649" s="11" t="s">
        <v>68</v>
      </c>
      <c r="D649" s="11" t="s">
        <v>193</v>
      </c>
      <c r="E649" s="11" t="s">
        <v>89</v>
      </c>
      <c r="F649" s="90">
        <f>F650+F661+F666+F670</f>
        <v>160043.71100000001</v>
      </c>
      <c r="G649" s="90">
        <f t="shared" ref="G649:H649" si="202">G650+G661+G666+G670</f>
        <v>124626.26000000001</v>
      </c>
      <c r="H649" s="90">
        <f t="shared" si="202"/>
        <v>124977.49100000001</v>
      </c>
    </row>
    <row r="650" spans="1:8" ht="25.5" x14ac:dyDescent="0.2">
      <c r="A650" s="44" t="s">
        <v>17</v>
      </c>
      <c r="B650" s="7">
        <v>10</v>
      </c>
      <c r="C650" s="3" t="s">
        <v>68</v>
      </c>
      <c r="D650" s="34" t="s">
        <v>228</v>
      </c>
      <c r="E650" s="3" t="s">
        <v>89</v>
      </c>
      <c r="F650" s="89">
        <f>F655+F651</f>
        <v>19917.734</v>
      </c>
      <c r="G650" s="89">
        <f>G655+G651</f>
        <v>18423.876</v>
      </c>
      <c r="H650" s="89">
        <f>H655+H651</f>
        <v>19162.115000000002</v>
      </c>
    </row>
    <row r="651" spans="1:8" ht="40.5" x14ac:dyDescent="0.25">
      <c r="A651" s="9" t="s">
        <v>147</v>
      </c>
      <c r="B651" s="11" t="s">
        <v>299</v>
      </c>
      <c r="C651" s="11" t="s">
        <v>68</v>
      </c>
      <c r="D651" s="11" t="s">
        <v>221</v>
      </c>
      <c r="E651" s="11" t="s">
        <v>89</v>
      </c>
      <c r="F651" s="93">
        <f t="shared" ref="F651:H653" si="203">F652</f>
        <v>2200</v>
      </c>
      <c r="G651" s="90">
        <f t="shared" si="203"/>
        <v>0</v>
      </c>
      <c r="H651" s="90">
        <f t="shared" si="203"/>
        <v>0</v>
      </c>
    </row>
    <row r="652" spans="1:8" ht="38.25" x14ac:dyDescent="0.2">
      <c r="A652" s="111" t="s">
        <v>288</v>
      </c>
      <c r="B652" s="32" t="s">
        <v>299</v>
      </c>
      <c r="C652" s="32" t="s">
        <v>68</v>
      </c>
      <c r="D652" s="14" t="s">
        <v>177</v>
      </c>
      <c r="E652" s="14" t="s">
        <v>89</v>
      </c>
      <c r="F652" s="95">
        <f t="shared" si="203"/>
        <v>2200</v>
      </c>
      <c r="G652" s="91">
        <f t="shared" si="203"/>
        <v>0</v>
      </c>
      <c r="H652" s="91">
        <f t="shared" si="203"/>
        <v>0</v>
      </c>
    </row>
    <row r="653" spans="1:8" x14ac:dyDescent="0.2">
      <c r="A653" s="4" t="s">
        <v>109</v>
      </c>
      <c r="B653" s="32" t="s">
        <v>299</v>
      </c>
      <c r="C653" s="32" t="s">
        <v>68</v>
      </c>
      <c r="D653" s="6" t="s">
        <v>177</v>
      </c>
      <c r="E653" s="6" t="s">
        <v>110</v>
      </c>
      <c r="F653" s="92">
        <f t="shared" si="203"/>
        <v>2200</v>
      </c>
      <c r="G653" s="98">
        <f t="shared" si="203"/>
        <v>0</v>
      </c>
      <c r="H653" s="98">
        <f t="shared" si="203"/>
        <v>0</v>
      </c>
    </row>
    <row r="654" spans="1:8" x14ac:dyDescent="0.2">
      <c r="A654" s="4" t="s">
        <v>138</v>
      </c>
      <c r="B654" s="32" t="s">
        <v>299</v>
      </c>
      <c r="C654" s="32" t="s">
        <v>68</v>
      </c>
      <c r="D654" s="6" t="s">
        <v>177</v>
      </c>
      <c r="E654" s="6" t="s">
        <v>148</v>
      </c>
      <c r="F654" s="92">
        <f>2541.952-341.952</f>
        <v>2200</v>
      </c>
      <c r="G654" s="92">
        <v>0</v>
      </c>
      <c r="H654" s="92">
        <v>0</v>
      </c>
    </row>
    <row r="655" spans="1:8" ht="27" x14ac:dyDescent="0.25">
      <c r="A655" s="9" t="s">
        <v>20</v>
      </c>
      <c r="B655" s="10">
        <v>10</v>
      </c>
      <c r="C655" s="11" t="s">
        <v>68</v>
      </c>
      <c r="D655" s="41" t="s">
        <v>229</v>
      </c>
      <c r="E655" s="11" t="s">
        <v>89</v>
      </c>
      <c r="F655" s="93">
        <f>F656</f>
        <v>17717.734</v>
      </c>
      <c r="G655" s="90">
        <f>G656</f>
        <v>18423.876</v>
      </c>
      <c r="H655" s="90">
        <f>H656</f>
        <v>19162.115000000002</v>
      </c>
    </row>
    <row r="656" spans="1:8" ht="76.5" x14ac:dyDescent="0.2">
      <c r="A656" s="111" t="s">
        <v>121</v>
      </c>
      <c r="B656" s="13">
        <v>10</v>
      </c>
      <c r="C656" s="14" t="s">
        <v>68</v>
      </c>
      <c r="D656" s="14" t="s">
        <v>230</v>
      </c>
      <c r="E656" s="14" t="s">
        <v>89</v>
      </c>
      <c r="F656" s="95">
        <f>F657+F659</f>
        <v>17717.734</v>
      </c>
      <c r="G656" s="95">
        <f>G657+G659</f>
        <v>18423.876</v>
      </c>
      <c r="H656" s="95">
        <f>H657+H659</f>
        <v>19162.115000000002</v>
      </c>
    </row>
    <row r="657" spans="1:8" ht="25.5" x14ac:dyDescent="0.2">
      <c r="A657" s="4" t="s">
        <v>31</v>
      </c>
      <c r="B657" s="5">
        <v>10</v>
      </c>
      <c r="C657" s="6" t="s">
        <v>68</v>
      </c>
      <c r="D657" s="6" t="s">
        <v>230</v>
      </c>
      <c r="E657" s="6" t="s">
        <v>104</v>
      </c>
      <c r="F657" s="92">
        <f>F658</f>
        <v>88.588999999999999</v>
      </c>
      <c r="G657" s="88">
        <f>G658</f>
        <v>92.12</v>
      </c>
      <c r="H657" s="88">
        <f>H658</f>
        <v>95.81</v>
      </c>
    </row>
    <row r="658" spans="1:8" ht="25.5" x14ac:dyDescent="0.2">
      <c r="A658" s="4" t="s">
        <v>130</v>
      </c>
      <c r="B658" s="5">
        <v>10</v>
      </c>
      <c r="C658" s="6" t="s">
        <v>68</v>
      </c>
      <c r="D658" s="6" t="s">
        <v>230</v>
      </c>
      <c r="E658" s="6" t="s">
        <v>131</v>
      </c>
      <c r="F658" s="92">
        <v>88.588999999999999</v>
      </c>
      <c r="G658" s="92">
        <v>92.12</v>
      </c>
      <c r="H658" s="92">
        <v>95.81</v>
      </c>
    </row>
    <row r="659" spans="1:8" x14ac:dyDescent="0.2">
      <c r="A659" s="26" t="s">
        <v>109</v>
      </c>
      <c r="B659" s="5">
        <v>10</v>
      </c>
      <c r="C659" s="6" t="s">
        <v>68</v>
      </c>
      <c r="D659" s="6" t="s">
        <v>230</v>
      </c>
      <c r="E659" s="6" t="s">
        <v>110</v>
      </c>
      <c r="F659" s="92">
        <f>F660</f>
        <v>17629.145</v>
      </c>
      <c r="G659" s="88">
        <f>G660</f>
        <v>18331.756000000001</v>
      </c>
      <c r="H659" s="88">
        <f>H660</f>
        <v>19066.305</v>
      </c>
    </row>
    <row r="660" spans="1:8" x14ac:dyDescent="0.2">
      <c r="A660" s="4" t="s">
        <v>138</v>
      </c>
      <c r="B660" s="5">
        <v>10</v>
      </c>
      <c r="C660" s="6" t="s">
        <v>68</v>
      </c>
      <c r="D660" s="6" t="s">
        <v>230</v>
      </c>
      <c r="E660" s="6" t="s">
        <v>148</v>
      </c>
      <c r="F660" s="92">
        <v>17629.145</v>
      </c>
      <c r="G660" s="92">
        <v>18331.756000000001</v>
      </c>
      <c r="H660" s="92">
        <v>19066.305</v>
      </c>
    </row>
    <row r="661" spans="1:8" ht="38.25" x14ac:dyDescent="0.2">
      <c r="A661" s="35" t="s">
        <v>412</v>
      </c>
      <c r="B661" s="36">
        <v>10</v>
      </c>
      <c r="C661" s="34" t="s">
        <v>68</v>
      </c>
      <c r="D661" s="34" t="s">
        <v>199</v>
      </c>
      <c r="E661" s="34" t="s">
        <v>89</v>
      </c>
      <c r="F661" s="165">
        <f t="shared" ref="F661:H664" si="204">F662</f>
        <v>3120</v>
      </c>
      <c r="G661" s="165">
        <f t="shared" si="204"/>
        <v>0</v>
      </c>
      <c r="H661" s="165">
        <f t="shared" si="204"/>
        <v>0</v>
      </c>
    </row>
    <row r="662" spans="1:8" ht="67.5" x14ac:dyDescent="0.25">
      <c r="A662" s="59" t="s">
        <v>51</v>
      </c>
      <c r="B662" s="37">
        <v>10</v>
      </c>
      <c r="C662" s="41" t="s">
        <v>68</v>
      </c>
      <c r="D662" s="41" t="s">
        <v>257</v>
      </c>
      <c r="E662" s="41" t="s">
        <v>89</v>
      </c>
      <c r="F662" s="125">
        <f t="shared" si="204"/>
        <v>3120</v>
      </c>
      <c r="G662" s="125">
        <f t="shared" si="204"/>
        <v>0</v>
      </c>
      <c r="H662" s="125">
        <f t="shared" si="204"/>
        <v>0</v>
      </c>
    </row>
    <row r="663" spans="1:8" ht="51" x14ac:dyDescent="0.2">
      <c r="A663" s="31" t="s">
        <v>371</v>
      </c>
      <c r="B663" s="30">
        <v>10</v>
      </c>
      <c r="C663" s="32" t="s">
        <v>68</v>
      </c>
      <c r="D663" s="32" t="s">
        <v>355</v>
      </c>
      <c r="E663" s="32" t="s">
        <v>89</v>
      </c>
      <c r="F663" s="114">
        <f t="shared" si="204"/>
        <v>3120</v>
      </c>
      <c r="G663" s="114">
        <f t="shared" si="204"/>
        <v>0</v>
      </c>
      <c r="H663" s="114">
        <f t="shared" si="204"/>
        <v>0</v>
      </c>
    </row>
    <row r="664" spans="1:8" x14ac:dyDescent="0.2">
      <c r="A664" s="26" t="s">
        <v>109</v>
      </c>
      <c r="B664" s="28">
        <v>10</v>
      </c>
      <c r="C664" s="27" t="s">
        <v>68</v>
      </c>
      <c r="D664" s="27" t="s">
        <v>355</v>
      </c>
      <c r="E664" s="27">
        <v>300</v>
      </c>
      <c r="F664" s="118">
        <f t="shared" si="204"/>
        <v>3120</v>
      </c>
      <c r="G664" s="118">
        <f t="shared" si="204"/>
        <v>0</v>
      </c>
      <c r="H664" s="118">
        <f t="shared" si="204"/>
        <v>0</v>
      </c>
    </row>
    <row r="665" spans="1:8" ht="25.5" x14ac:dyDescent="0.2">
      <c r="A665" s="26" t="s">
        <v>303</v>
      </c>
      <c r="B665" s="28">
        <v>10</v>
      </c>
      <c r="C665" s="27" t="s">
        <v>68</v>
      </c>
      <c r="D665" s="27" t="s">
        <v>355</v>
      </c>
      <c r="E665" s="27">
        <v>320</v>
      </c>
      <c r="F665" s="118">
        <v>3120</v>
      </c>
      <c r="G665" s="118">
        <v>0</v>
      </c>
      <c r="H665" s="118">
        <v>0</v>
      </c>
    </row>
    <row r="666" spans="1:8" ht="38.25" x14ac:dyDescent="0.2">
      <c r="A666" s="130" t="s">
        <v>0</v>
      </c>
      <c r="B666" s="7">
        <v>10</v>
      </c>
      <c r="C666" s="3" t="s">
        <v>68</v>
      </c>
      <c r="D666" s="3" t="s">
        <v>321</v>
      </c>
      <c r="E666" s="3" t="s">
        <v>89</v>
      </c>
      <c r="F666" s="94">
        <f>F667</f>
        <v>12637.59</v>
      </c>
      <c r="G666" s="94">
        <f t="shared" ref="G666:H666" si="205">G667</f>
        <v>7877.7440000000006</v>
      </c>
      <c r="H666" s="94">
        <f t="shared" si="205"/>
        <v>6635.6019999999999</v>
      </c>
    </row>
    <row r="667" spans="1:8" ht="25.5" x14ac:dyDescent="0.2">
      <c r="A667" s="146" t="s">
        <v>388</v>
      </c>
      <c r="B667" s="6">
        <v>10</v>
      </c>
      <c r="C667" s="6" t="s">
        <v>68</v>
      </c>
      <c r="D667" s="14" t="s">
        <v>340</v>
      </c>
      <c r="E667" s="13" t="s">
        <v>89</v>
      </c>
      <c r="F667" s="114">
        <f t="shared" ref="F667:H668" si="206">F668</f>
        <v>12637.59</v>
      </c>
      <c r="G667" s="95">
        <f t="shared" si="206"/>
        <v>7877.7440000000006</v>
      </c>
      <c r="H667" s="95">
        <f t="shared" si="206"/>
        <v>6635.6019999999999</v>
      </c>
    </row>
    <row r="668" spans="1:8" x14ac:dyDescent="0.2">
      <c r="A668" s="143" t="s">
        <v>109</v>
      </c>
      <c r="B668" s="6">
        <v>10</v>
      </c>
      <c r="C668" s="6" t="s">
        <v>68</v>
      </c>
      <c r="D668" s="6" t="s">
        <v>340</v>
      </c>
      <c r="E668" s="5">
        <v>300</v>
      </c>
      <c r="F668" s="118">
        <f t="shared" si="206"/>
        <v>12637.59</v>
      </c>
      <c r="G668" s="92">
        <f t="shared" si="206"/>
        <v>7877.7440000000006</v>
      </c>
      <c r="H668" s="92">
        <f t="shared" si="206"/>
        <v>6635.6019999999999</v>
      </c>
    </row>
    <row r="669" spans="1:8" ht="25.5" x14ac:dyDescent="0.2">
      <c r="A669" s="143" t="s">
        <v>303</v>
      </c>
      <c r="B669" s="6">
        <v>10</v>
      </c>
      <c r="C669" s="6" t="s">
        <v>68</v>
      </c>
      <c r="D669" s="6" t="s">
        <v>340</v>
      </c>
      <c r="E669" s="5">
        <v>320</v>
      </c>
      <c r="F669" s="118">
        <v>12637.59</v>
      </c>
      <c r="G669" s="92">
        <f>6742.219+1135.525</f>
        <v>7877.7440000000006</v>
      </c>
      <c r="H669" s="92">
        <v>6635.6019999999999</v>
      </c>
    </row>
    <row r="670" spans="1:8" ht="25.5" x14ac:dyDescent="0.2">
      <c r="A670" s="26" t="s">
        <v>162</v>
      </c>
      <c r="B670" s="28">
        <v>10</v>
      </c>
      <c r="C670" s="27" t="s">
        <v>68</v>
      </c>
      <c r="D670" s="79" t="s">
        <v>186</v>
      </c>
      <c r="E670" s="27" t="s">
        <v>89</v>
      </c>
      <c r="F670" s="92">
        <f>F671</f>
        <v>124368.387</v>
      </c>
      <c r="G670" s="92">
        <f>G671</f>
        <v>98324.640000000014</v>
      </c>
      <c r="H670" s="92">
        <f>H671</f>
        <v>99179.774000000005</v>
      </c>
    </row>
    <row r="671" spans="1:8" ht="25.5" x14ac:dyDescent="0.2">
      <c r="A671" s="115" t="s">
        <v>267</v>
      </c>
      <c r="B671" s="116">
        <v>10</v>
      </c>
      <c r="C671" s="117" t="s">
        <v>68</v>
      </c>
      <c r="D671" s="129" t="s">
        <v>187</v>
      </c>
      <c r="E671" s="117" t="s">
        <v>89</v>
      </c>
      <c r="F671" s="118">
        <f>F672+F681+F678</f>
        <v>124368.387</v>
      </c>
      <c r="G671" s="118">
        <f>G672+G681+G678</f>
        <v>98324.640000000014</v>
      </c>
      <c r="H671" s="118">
        <f>H672+H681+H678</f>
        <v>99179.774000000005</v>
      </c>
    </row>
    <row r="672" spans="1:8" ht="51" x14ac:dyDescent="0.2">
      <c r="A672" s="12" t="s">
        <v>43</v>
      </c>
      <c r="B672" s="30">
        <v>10</v>
      </c>
      <c r="C672" s="32" t="s">
        <v>68</v>
      </c>
      <c r="D672" s="72" t="s">
        <v>44</v>
      </c>
      <c r="E672" s="32" t="s">
        <v>89</v>
      </c>
      <c r="F672" s="114">
        <f>F675+F673</f>
        <v>34627.754999999997</v>
      </c>
      <c r="G672" s="148">
        <f>G673+G675</f>
        <v>39318.480000000003</v>
      </c>
      <c r="H672" s="114">
        <f>H675+H673</f>
        <v>40173.614000000001</v>
      </c>
    </row>
    <row r="673" spans="1:8" ht="25.5" x14ac:dyDescent="0.2">
      <c r="A673" s="4" t="s">
        <v>31</v>
      </c>
      <c r="B673" s="28">
        <v>10</v>
      </c>
      <c r="C673" s="27" t="s">
        <v>68</v>
      </c>
      <c r="D673" s="72" t="s">
        <v>44</v>
      </c>
      <c r="E673" s="6" t="s">
        <v>104</v>
      </c>
      <c r="F673" s="109">
        <f>F674</f>
        <v>599.322</v>
      </c>
      <c r="G673" s="158">
        <f>G674</f>
        <v>661.99800000000005</v>
      </c>
      <c r="H673" s="109">
        <f>H674</f>
        <v>715.95500000000004</v>
      </c>
    </row>
    <row r="674" spans="1:8" ht="25.5" x14ac:dyDescent="0.2">
      <c r="A674" s="4" t="s">
        <v>130</v>
      </c>
      <c r="B674" s="28">
        <v>10</v>
      </c>
      <c r="C674" s="27" t="s">
        <v>68</v>
      </c>
      <c r="D674" s="72" t="s">
        <v>44</v>
      </c>
      <c r="E674" s="6" t="s">
        <v>131</v>
      </c>
      <c r="F674" s="109">
        <v>599.322</v>
      </c>
      <c r="G674" s="148">
        <v>661.99800000000005</v>
      </c>
      <c r="H674" s="114">
        <v>715.95500000000004</v>
      </c>
    </row>
    <row r="675" spans="1:8" x14ac:dyDescent="0.2">
      <c r="A675" s="4" t="s">
        <v>109</v>
      </c>
      <c r="B675" s="28">
        <v>10</v>
      </c>
      <c r="C675" s="27" t="s">
        <v>68</v>
      </c>
      <c r="D675" s="72" t="s">
        <v>44</v>
      </c>
      <c r="E675" s="28">
        <v>300</v>
      </c>
      <c r="F675" s="92">
        <f>F676+F677</f>
        <v>34028.432999999997</v>
      </c>
      <c r="G675" s="149">
        <f>G676+G677</f>
        <v>38656.482000000004</v>
      </c>
      <c r="H675" s="92">
        <f>H676+H677</f>
        <v>39457.659</v>
      </c>
    </row>
    <row r="676" spans="1:8" x14ac:dyDescent="0.2">
      <c r="A676" s="4" t="s">
        <v>138</v>
      </c>
      <c r="B676" s="28">
        <v>10</v>
      </c>
      <c r="C676" s="27" t="s">
        <v>68</v>
      </c>
      <c r="D676" s="72" t="s">
        <v>44</v>
      </c>
      <c r="E676" s="28">
        <v>310</v>
      </c>
      <c r="F676" s="109">
        <f>29948.673-2920.24</f>
        <v>27028.432999999997</v>
      </c>
      <c r="G676" s="149">
        <v>31656.482</v>
      </c>
      <c r="H676" s="92">
        <v>31457.659</v>
      </c>
    </row>
    <row r="677" spans="1:8" ht="25.5" x14ac:dyDescent="0.2">
      <c r="A677" s="143" t="s">
        <v>303</v>
      </c>
      <c r="B677" s="28">
        <v>10</v>
      </c>
      <c r="C677" s="27" t="s">
        <v>68</v>
      </c>
      <c r="D677" s="72" t="s">
        <v>44</v>
      </c>
      <c r="E677" s="28">
        <v>320</v>
      </c>
      <c r="F677" s="109">
        <v>7000</v>
      </c>
      <c r="G677" s="149">
        <v>7000</v>
      </c>
      <c r="H677" s="92">
        <v>8000</v>
      </c>
    </row>
    <row r="678" spans="1:8" ht="51" x14ac:dyDescent="0.2">
      <c r="A678" s="111" t="s">
        <v>5</v>
      </c>
      <c r="B678" s="112">
        <v>10</v>
      </c>
      <c r="C678" s="113" t="s">
        <v>68</v>
      </c>
      <c r="D678" s="132" t="s">
        <v>373</v>
      </c>
      <c r="E678" s="113" t="s">
        <v>89</v>
      </c>
      <c r="F678" s="158">
        <f>F679</f>
        <v>11556.732</v>
      </c>
      <c r="G678" s="158">
        <f t="shared" ref="G678:H678" si="207">G679</f>
        <v>0</v>
      </c>
      <c r="H678" s="158">
        <f t="shared" si="207"/>
        <v>0</v>
      </c>
    </row>
    <row r="679" spans="1:8" x14ac:dyDescent="0.2">
      <c r="A679" s="4" t="s">
        <v>109</v>
      </c>
      <c r="B679" s="116">
        <v>10</v>
      </c>
      <c r="C679" s="117" t="s">
        <v>68</v>
      </c>
      <c r="D679" s="129" t="s">
        <v>373</v>
      </c>
      <c r="E679" s="117" t="s">
        <v>110</v>
      </c>
      <c r="F679" s="158">
        <f>F680</f>
        <v>11556.732</v>
      </c>
      <c r="G679" s="158">
        <v>0</v>
      </c>
      <c r="H679" s="158">
        <v>0</v>
      </c>
    </row>
    <row r="680" spans="1:8" ht="25.5" x14ac:dyDescent="0.2">
      <c r="A680" s="143" t="s">
        <v>303</v>
      </c>
      <c r="B680" s="116">
        <v>10</v>
      </c>
      <c r="C680" s="117" t="s">
        <v>68</v>
      </c>
      <c r="D680" s="129" t="s">
        <v>373</v>
      </c>
      <c r="E680" s="117" t="s">
        <v>307</v>
      </c>
      <c r="F680" s="158">
        <v>11556.732</v>
      </c>
      <c r="G680" s="158">
        <v>0</v>
      </c>
      <c r="H680" s="158">
        <v>0</v>
      </c>
    </row>
    <row r="681" spans="1:8" ht="53.25" customHeight="1" x14ac:dyDescent="0.2">
      <c r="A681" s="111" t="s">
        <v>4</v>
      </c>
      <c r="B681" s="112">
        <v>10</v>
      </c>
      <c r="C681" s="113" t="s">
        <v>68</v>
      </c>
      <c r="D681" s="132" t="s">
        <v>35</v>
      </c>
      <c r="E681" s="113" t="s">
        <v>89</v>
      </c>
      <c r="F681" s="114">
        <f>F682</f>
        <v>78183.900000000009</v>
      </c>
      <c r="G681" s="114">
        <f t="shared" ref="G681:H681" si="208">G682</f>
        <v>59006.16</v>
      </c>
      <c r="H681" s="114">
        <f t="shared" si="208"/>
        <v>59006.16</v>
      </c>
    </row>
    <row r="682" spans="1:8" ht="25.5" x14ac:dyDescent="0.2">
      <c r="A682" s="115" t="s">
        <v>173</v>
      </c>
      <c r="B682" s="116">
        <v>10</v>
      </c>
      <c r="C682" s="117" t="s">
        <v>68</v>
      </c>
      <c r="D682" s="129" t="s">
        <v>35</v>
      </c>
      <c r="E682" s="116">
        <v>400</v>
      </c>
      <c r="F682" s="118">
        <f>F683</f>
        <v>78183.900000000009</v>
      </c>
      <c r="G682" s="92">
        <f>G683</f>
        <v>59006.16</v>
      </c>
      <c r="H682" s="92">
        <f>H683</f>
        <v>59006.16</v>
      </c>
    </row>
    <row r="683" spans="1:8" x14ac:dyDescent="0.2">
      <c r="A683" s="115" t="s">
        <v>175</v>
      </c>
      <c r="B683" s="116">
        <v>10</v>
      </c>
      <c r="C683" s="117" t="s">
        <v>68</v>
      </c>
      <c r="D683" s="129" t="s">
        <v>35</v>
      </c>
      <c r="E683" s="116">
        <v>410</v>
      </c>
      <c r="F683" s="118">
        <f>78674.88-490.98</f>
        <v>78183.900000000009</v>
      </c>
      <c r="G683" s="92">
        <v>59006.16</v>
      </c>
      <c r="H683" s="92">
        <v>59006.16</v>
      </c>
    </row>
    <row r="684" spans="1:8" ht="13.5" x14ac:dyDescent="0.25">
      <c r="A684" s="9" t="s">
        <v>437</v>
      </c>
      <c r="B684" s="169">
        <v>10</v>
      </c>
      <c r="C684" s="133" t="s">
        <v>70</v>
      </c>
      <c r="D684" s="181" t="s">
        <v>193</v>
      </c>
      <c r="E684" s="133" t="s">
        <v>89</v>
      </c>
      <c r="F684" s="125">
        <f>F685</f>
        <v>68.525999999999996</v>
      </c>
      <c r="G684" s="125">
        <f t="shared" ref="G684:H684" si="209">G685</f>
        <v>50</v>
      </c>
      <c r="H684" s="125">
        <f t="shared" si="209"/>
        <v>50</v>
      </c>
    </row>
    <row r="685" spans="1:8" ht="38.25" x14ac:dyDescent="0.2">
      <c r="A685" s="49" t="s">
        <v>412</v>
      </c>
      <c r="B685" s="179">
        <v>10</v>
      </c>
      <c r="C685" s="131" t="s">
        <v>70</v>
      </c>
      <c r="D685" s="180" t="s">
        <v>199</v>
      </c>
      <c r="E685" s="131" t="s">
        <v>89</v>
      </c>
      <c r="F685" s="183">
        <f>F686</f>
        <v>68.525999999999996</v>
      </c>
      <c r="G685" s="183">
        <f t="shared" ref="G685:H688" si="210">G686</f>
        <v>50</v>
      </c>
      <c r="H685" s="183">
        <f t="shared" si="210"/>
        <v>50</v>
      </c>
    </row>
    <row r="686" spans="1:8" ht="40.5" x14ac:dyDescent="0.25">
      <c r="A686" s="50" t="s">
        <v>353</v>
      </c>
      <c r="B686" s="182">
        <v>10</v>
      </c>
      <c r="C686" s="133" t="s">
        <v>70</v>
      </c>
      <c r="D686" s="182" t="s">
        <v>354</v>
      </c>
      <c r="E686" s="133" t="s">
        <v>89</v>
      </c>
      <c r="F686" s="184">
        <f>F687</f>
        <v>68.525999999999996</v>
      </c>
      <c r="G686" s="184">
        <f t="shared" si="210"/>
        <v>50</v>
      </c>
      <c r="H686" s="184">
        <f t="shared" si="210"/>
        <v>50</v>
      </c>
    </row>
    <row r="687" spans="1:8" ht="25.5" x14ac:dyDescent="0.2">
      <c r="A687" s="111" t="s">
        <v>438</v>
      </c>
      <c r="B687" s="112">
        <v>10</v>
      </c>
      <c r="C687" s="113" t="s">
        <v>70</v>
      </c>
      <c r="D687" s="132" t="s">
        <v>439</v>
      </c>
      <c r="E687" s="113" t="s">
        <v>89</v>
      </c>
      <c r="F687" s="185">
        <f>F688</f>
        <v>68.525999999999996</v>
      </c>
      <c r="G687" s="185">
        <f t="shared" si="210"/>
        <v>50</v>
      </c>
      <c r="H687" s="185">
        <f t="shared" si="210"/>
        <v>50</v>
      </c>
    </row>
    <row r="688" spans="1:8" ht="25.5" x14ac:dyDescent="0.2">
      <c r="A688" s="115" t="s">
        <v>113</v>
      </c>
      <c r="B688" s="116">
        <v>10</v>
      </c>
      <c r="C688" s="117" t="s">
        <v>70</v>
      </c>
      <c r="D688" s="129" t="s">
        <v>439</v>
      </c>
      <c r="E688" s="116">
        <v>600</v>
      </c>
      <c r="F688" s="186">
        <f>F689</f>
        <v>68.525999999999996</v>
      </c>
      <c r="G688" s="186">
        <f t="shared" si="210"/>
        <v>50</v>
      </c>
      <c r="H688" s="186">
        <f t="shared" si="210"/>
        <v>50</v>
      </c>
    </row>
    <row r="689" spans="1:8" ht="51" x14ac:dyDescent="0.2">
      <c r="A689" s="115" t="s">
        <v>346</v>
      </c>
      <c r="B689" s="116">
        <v>10</v>
      </c>
      <c r="C689" s="117" t="s">
        <v>70</v>
      </c>
      <c r="D689" s="129" t="s">
        <v>439</v>
      </c>
      <c r="E689" s="116">
        <v>630</v>
      </c>
      <c r="F689" s="186">
        <v>68.525999999999996</v>
      </c>
      <c r="G689" s="92">
        <v>50</v>
      </c>
      <c r="H689" s="92">
        <v>50</v>
      </c>
    </row>
    <row r="690" spans="1:8" s="15" customFormat="1" ht="13.5" x14ac:dyDescent="0.25">
      <c r="A690" s="2" t="s">
        <v>84</v>
      </c>
      <c r="B690" s="3" t="s">
        <v>96</v>
      </c>
      <c r="C690" s="3" t="s">
        <v>61</v>
      </c>
      <c r="D690" s="3" t="s">
        <v>193</v>
      </c>
      <c r="E690" s="3" t="s">
        <v>89</v>
      </c>
      <c r="F690" s="162">
        <f>F691+F711</f>
        <v>54391.091999999997</v>
      </c>
      <c r="G690" s="162">
        <f>G691+G711</f>
        <v>56811.993000000002</v>
      </c>
      <c r="H690" s="162">
        <f>H691+H711</f>
        <v>59761.176999999996</v>
      </c>
    </row>
    <row r="691" spans="1:8" s="15" customFormat="1" ht="13.5" x14ac:dyDescent="0.25">
      <c r="A691" s="9" t="s">
        <v>101</v>
      </c>
      <c r="B691" s="11" t="s">
        <v>96</v>
      </c>
      <c r="C691" s="11" t="s">
        <v>74</v>
      </c>
      <c r="D691" s="11" t="s">
        <v>193</v>
      </c>
      <c r="E691" s="11" t="s">
        <v>89</v>
      </c>
      <c r="F691" s="90">
        <f>F692</f>
        <v>20720.934999999998</v>
      </c>
      <c r="G691" s="90">
        <f t="shared" ref="G691:H691" si="211">G692</f>
        <v>20446.018999999997</v>
      </c>
      <c r="H691" s="90">
        <f t="shared" si="211"/>
        <v>20829.420000000002</v>
      </c>
    </row>
    <row r="692" spans="1:8" s="15" customFormat="1" ht="41.45" customHeight="1" x14ac:dyDescent="0.2">
      <c r="A692" s="49" t="s">
        <v>416</v>
      </c>
      <c r="B692" s="3" t="s">
        <v>96</v>
      </c>
      <c r="C692" s="3" t="s">
        <v>74</v>
      </c>
      <c r="D692" s="3" t="s">
        <v>231</v>
      </c>
      <c r="E692" s="3" t="s">
        <v>89</v>
      </c>
      <c r="F692" s="89">
        <f>F693+F705</f>
        <v>20720.934999999998</v>
      </c>
      <c r="G692" s="89">
        <f t="shared" ref="G692:H692" si="212">G693+G705</f>
        <v>20446.018999999997</v>
      </c>
      <c r="H692" s="89">
        <f t="shared" si="212"/>
        <v>20829.420000000002</v>
      </c>
    </row>
    <row r="693" spans="1:8" s="17" customFormat="1" ht="27" x14ac:dyDescent="0.25">
      <c r="A693" s="50" t="s">
        <v>159</v>
      </c>
      <c r="B693" s="11" t="s">
        <v>96</v>
      </c>
      <c r="C693" s="11" t="s">
        <v>74</v>
      </c>
      <c r="D693" s="11" t="s">
        <v>234</v>
      </c>
      <c r="E693" s="11" t="s">
        <v>89</v>
      </c>
      <c r="F693" s="90">
        <f>F694+F699+F702</f>
        <v>20122.330999999998</v>
      </c>
      <c r="G693" s="90">
        <f t="shared" ref="G693:H693" si="213">G694+G699+G702</f>
        <v>20446.018999999997</v>
      </c>
      <c r="H693" s="90">
        <f t="shared" si="213"/>
        <v>20829.420000000002</v>
      </c>
    </row>
    <row r="694" spans="1:8" s="17" customFormat="1" ht="39" x14ac:dyDescent="0.25">
      <c r="A694" s="128" t="s">
        <v>165</v>
      </c>
      <c r="B694" s="14" t="s">
        <v>96</v>
      </c>
      <c r="C694" s="14" t="s">
        <v>74</v>
      </c>
      <c r="D694" s="32" t="s">
        <v>245</v>
      </c>
      <c r="E694" s="14" t="s">
        <v>89</v>
      </c>
      <c r="F694" s="91">
        <f>F695+F697</f>
        <v>1785.8</v>
      </c>
      <c r="G694" s="91">
        <f>G695+G697</f>
        <v>1785.8</v>
      </c>
      <c r="H694" s="91">
        <f>H695+H697</f>
        <v>1785.8</v>
      </c>
    </row>
    <row r="695" spans="1:8" s="17" customFormat="1" ht="51.75" x14ac:dyDescent="0.25">
      <c r="A695" s="4" t="s">
        <v>107</v>
      </c>
      <c r="B695" s="6" t="s">
        <v>96</v>
      </c>
      <c r="C695" s="6" t="s">
        <v>74</v>
      </c>
      <c r="D695" s="27" t="s">
        <v>245</v>
      </c>
      <c r="E695" s="6" t="s">
        <v>108</v>
      </c>
      <c r="F695" s="88">
        <f>F696</f>
        <v>461.8</v>
      </c>
      <c r="G695" s="88">
        <f>G696</f>
        <v>461.8</v>
      </c>
      <c r="H695" s="88">
        <f>H696</f>
        <v>461.8</v>
      </c>
    </row>
    <row r="696" spans="1:8" s="17" customFormat="1" ht="13.5" x14ac:dyDescent="0.25">
      <c r="A696" s="4" t="s">
        <v>126</v>
      </c>
      <c r="B696" s="6" t="s">
        <v>96</v>
      </c>
      <c r="C696" s="6" t="s">
        <v>74</v>
      </c>
      <c r="D696" s="27" t="s">
        <v>245</v>
      </c>
      <c r="E696" s="6" t="s">
        <v>127</v>
      </c>
      <c r="F696" s="149">
        <v>461.8</v>
      </c>
      <c r="G696" s="149">
        <v>461.8</v>
      </c>
      <c r="H696" s="149">
        <v>461.8</v>
      </c>
    </row>
    <row r="697" spans="1:8" s="17" customFormat="1" ht="26.25" x14ac:dyDescent="0.25">
      <c r="A697" s="4" t="s">
        <v>31</v>
      </c>
      <c r="B697" s="6" t="s">
        <v>96</v>
      </c>
      <c r="C697" s="6" t="s">
        <v>74</v>
      </c>
      <c r="D697" s="27" t="s">
        <v>245</v>
      </c>
      <c r="E697" s="6" t="s">
        <v>104</v>
      </c>
      <c r="F697" s="88">
        <f>F698</f>
        <v>1324</v>
      </c>
      <c r="G697" s="88">
        <f>G698</f>
        <v>1324</v>
      </c>
      <c r="H697" s="88">
        <f>H698</f>
        <v>1324</v>
      </c>
    </row>
    <row r="698" spans="1:8" s="17" customFormat="1" ht="26.25" x14ac:dyDescent="0.25">
      <c r="A698" s="4" t="s">
        <v>130</v>
      </c>
      <c r="B698" s="6" t="s">
        <v>96</v>
      </c>
      <c r="C698" s="6" t="s">
        <v>74</v>
      </c>
      <c r="D698" s="27" t="s">
        <v>245</v>
      </c>
      <c r="E698" s="6" t="s">
        <v>131</v>
      </c>
      <c r="F698" s="88">
        <v>1324</v>
      </c>
      <c r="G698" s="88">
        <v>1324</v>
      </c>
      <c r="H698" s="88">
        <v>1324</v>
      </c>
    </row>
    <row r="699" spans="1:8" s="17" customFormat="1" ht="39" x14ac:dyDescent="0.25">
      <c r="A699" s="45" t="s">
        <v>141</v>
      </c>
      <c r="B699" s="32" t="s">
        <v>96</v>
      </c>
      <c r="C699" s="32" t="s">
        <v>74</v>
      </c>
      <c r="D699" s="32" t="s">
        <v>283</v>
      </c>
      <c r="E699" s="32" t="s">
        <v>89</v>
      </c>
      <c r="F699" s="91">
        <f t="shared" ref="F699:H700" si="214">F700</f>
        <v>17980.581999999999</v>
      </c>
      <c r="G699" s="91">
        <f t="shared" si="214"/>
        <v>18251.833999999999</v>
      </c>
      <c r="H699" s="91">
        <f t="shared" si="214"/>
        <v>18634.864000000001</v>
      </c>
    </row>
    <row r="700" spans="1:8" s="17" customFormat="1" ht="26.25" x14ac:dyDescent="0.25">
      <c r="A700" s="26" t="s">
        <v>113</v>
      </c>
      <c r="B700" s="27" t="s">
        <v>96</v>
      </c>
      <c r="C700" s="27" t="s">
        <v>74</v>
      </c>
      <c r="D700" s="27" t="s">
        <v>283</v>
      </c>
      <c r="E700" s="6" t="s">
        <v>112</v>
      </c>
      <c r="F700" s="88">
        <f t="shared" si="214"/>
        <v>17980.581999999999</v>
      </c>
      <c r="G700" s="88">
        <f t="shared" si="214"/>
        <v>18251.833999999999</v>
      </c>
      <c r="H700" s="88">
        <f t="shared" si="214"/>
        <v>18634.864000000001</v>
      </c>
    </row>
    <row r="701" spans="1:8" s="17" customFormat="1" ht="13.5" x14ac:dyDescent="0.25">
      <c r="A701" s="26" t="s">
        <v>143</v>
      </c>
      <c r="B701" s="27" t="s">
        <v>96</v>
      </c>
      <c r="C701" s="27" t="s">
        <v>74</v>
      </c>
      <c r="D701" s="27" t="s">
        <v>283</v>
      </c>
      <c r="E701" s="6" t="s">
        <v>144</v>
      </c>
      <c r="F701" s="149">
        <v>17980.581999999999</v>
      </c>
      <c r="G701" s="88">
        <v>18251.833999999999</v>
      </c>
      <c r="H701" s="88">
        <v>18634.864000000001</v>
      </c>
    </row>
    <row r="702" spans="1:8" s="17" customFormat="1" ht="26.25" x14ac:dyDescent="0.25">
      <c r="A702" s="31" t="s">
        <v>57</v>
      </c>
      <c r="B702" s="32" t="s">
        <v>96</v>
      </c>
      <c r="C702" s="32" t="s">
        <v>74</v>
      </c>
      <c r="D702" s="142" t="s">
        <v>365</v>
      </c>
      <c r="E702" s="32" t="s">
        <v>89</v>
      </c>
      <c r="F702" s="95">
        <f>F703</f>
        <v>355.94900000000001</v>
      </c>
      <c r="G702" s="95">
        <f t="shared" ref="G702:H702" si="215">G703</f>
        <v>408.38499999999999</v>
      </c>
      <c r="H702" s="95">
        <f t="shared" si="215"/>
        <v>408.75599999999997</v>
      </c>
    </row>
    <row r="703" spans="1:8" s="17" customFormat="1" ht="26.25" x14ac:dyDescent="0.25">
      <c r="A703" s="26" t="s">
        <v>113</v>
      </c>
      <c r="B703" s="27" t="s">
        <v>96</v>
      </c>
      <c r="C703" s="27" t="s">
        <v>74</v>
      </c>
      <c r="D703" s="145" t="s">
        <v>365</v>
      </c>
      <c r="E703" s="27" t="s">
        <v>112</v>
      </c>
      <c r="F703" s="92">
        <f>F704</f>
        <v>355.94900000000001</v>
      </c>
      <c r="G703" s="92">
        <f t="shared" ref="G703:H703" si="216">G704</f>
        <v>408.38499999999999</v>
      </c>
      <c r="H703" s="92">
        <f t="shared" si="216"/>
        <v>408.75599999999997</v>
      </c>
    </row>
    <row r="704" spans="1:8" s="17" customFormat="1" ht="13.5" x14ac:dyDescent="0.25">
      <c r="A704" s="26" t="s">
        <v>143</v>
      </c>
      <c r="B704" s="27" t="s">
        <v>96</v>
      </c>
      <c r="C704" s="27" t="s">
        <v>74</v>
      </c>
      <c r="D704" s="145" t="s">
        <v>365</v>
      </c>
      <c r="E704" s="27" t="s">
        <v>144</v>
      </c>
      <c r="F704" s="149">
        <f>345.269+10.68</f>
        <v>355.94900000000001</v>
      </c>
      <c r="G704" s="149">
        <f>396.133+12.252</f>
        <v>408.38499999999999</v>
      </c>
      <c r="H704" s="149">
        <f>396.493+12.263</f>
        <v>408.75599999999997</v>
      </c>
    </row>
    <row r="705" spans="1:8" s="17" customFormat="1" ht="40.5" x14ac:dyDescent="0.25">
      <c r="A705" s="59" t="s">
        <v>41</v>
      </c>
      <c r="B705" s="41" t="s">
        <v>96</v>
      </c>
      <c r="C705" s="41" t="s">
        <v>74</v>
      </c>
      <c r="D705" s="136" t="s">
        <v>242</v>
      </c>
      <c r="E705" s="41" t="s">
        <v>89</v>
      </c>
      <c r="F705" s="162">
        <f>F706</f>
        <v>598.60400000000004</v>
      </c>
      <c r="G705" s="162">
        <f t="shared" ref="G705:H705" si="217">G706</f>
        <v>0</v>
      </c>
      <c r="H705" s="162">
        <f t="shared" si="217"/>
        <v>0</v>
      </c>
    </row>
    <row r="706" spans="1:8" s="17" customFormat="1" ht="28.5" customHeight="1" x14ac:dyDescent="0.25">
      <c r="A706" s="31" t="s">
        <v>120</v>
      </c>
      <c r="B706" s="32" t="s">
        <v>96</v>
      </c>
      <c r="C706" s="32" t="s">
        <v>74</v>
      </c>
      <c r="D706" s="142" t="s">
        <v>451</v>
      </c>
      <c r="E706" s="32" t="s">
        <v>89</v>
      </c>
      <c r="F706" s="148">
        <f>F707+F709</f>
        <v>598.60400000000004</v>
      </c>
      <c r="G706" s="148">
        <f t="shared" ref="G706:H706" si="218">G707+G709</f>
        <v>0</v>
      </c>
      <c r="H706" s="148">
        <f t="shared" si="218"/>
        <v>0</v>
      </c>
    </row>
    <row r="707" spans="1:8" s="17" customFormat="1" ht="51.75" x14ac:dyDescent="0.25">
      <c r="A707" s="26" t="s">
        <v>107</v>
      </c>
      <c r="B707" s="27" t="s">
        <v>96</v>
      </c>
      <c r="C707" s="27" t="s">
        <v>74</v>
      </c>
      <c r="D707" s="145" t="s">
        <v>451</v>
      </c>
      <c r="E707" s="27" t="s">
        <v>108</v>
      </c>
      <c r="F707" s="149">
        <f>F708</f>
        <v>473.60399999999998</v>
      </c>
      <c r="G707" s="149">
        <f t="shared" ref="G707:H707" si="219">G708</f>
        <v>0</v>
      </c>
      <c r="H707" s="149">
        <f t="shared" si="219"/>
        <v>0</v>
      </c>
    </row>
    <row r="708" spans="1:8" s="17" customFormat="1" ht="13.5" x14ac:dyDescent="0.25">
      <c r="A708" s="188" t="s">
        <v>126</v>
      </c>
      <c r="B708" s="27" t="s">
        <v>96</v>
      </c>
      <c r="C708" s="27" t="s">
        <v>74</v>
      </c>
      <c r="D708" s="145" t="s">
        <v>451</v>
      </c>
      <c r="E708" s="27" t="s">
        <v>127</v>
      </c>
      <c r="F708" s="149">
        <v>473.60399999999998</v>
      </c>
      <c r="G708" s="149">
        <v>0</v>
      </c>
      <c r="H708" s="149">
        <v>0</v>
      </c>
    </row>
    <row r="709" spans="1:8" s="17" customFormat="1" ht="13.5" x14ac:dyDescent="0.25">
      <c r="A709" s="188" t="s">
        <v>105</v>
      </c>
      <c r="B709" s="27" t="s">
        <v>96</v>
      </c>
      <c r="C709" s="27" t="s">
        <v>74</v>
      </c>
      <c r="D709" s="145" t="s">
        <v>451</v>
      </c>
      <c r="E709" s="27" t="s">
        <v>106</v>
      </c>
      <c r="F709" s="149">
        <f>F710</f>
        <v>125</v>
      </c>
      <c r="G709" s="149">
        <f t="shared" ref="G709:H709" si="220">G710</f>
        <v>0</v>
      </c>
      <c r="H709" s="149">
        <f t="shared" si="220"/>
        <v>0</v>
      </c>
    </row>
    <row r="710" spans="1:8" s="17" customFormat="1" ht="13.5" x14ac:dyDescent="0.25">
      <c r="A710" s="188" t="s">
        <v>137</v>
      </c>
      <c r="B710" s="27" t="s">
        <v>96</v>
      </c>
      <c r="C710" s="27" t="s">
        <v>74</v>
      </c>
      <c r="D710" s="145" t="s">
        <v>451</v>
      </c>
      <c r="E710" s="27" t="s">
        <v>136</v>
      </c>
      <c r="F710" s="149">
        <v>125</v>
      </c>
      <c r="G710" s="149">
        <v>0</v>
      </c>
      <c r="H710" s="149">
        <v>0</v>
      </c>
    </row>
    <row r="711" spans="1:8" s="17" customFormat="1" ht="17.25" customHeight="1" x14ac:dyDescent="0.25">
      <c r="A711" s="9" t="s">
        <v>349</v>
      </c>
      <c r="B711" s="11" t="s">
        <v>96</v>
      </c>
      <c r="C711" s="11" t="s">
        <v>66</v>
      </c>
      <c r="D711" s="133" t="s">
        <v>193</v>
      </c>
      <c r="E711" s="11" t="s">
        <v>89</v>
      </c>
      <c r="F711" s="90">
        <f>F712</f>
        <v>33670.156999999999</v>
      </c>
      <c r="G711" s="90">
        <f t="shared" ref="G711:H715" si="221">G712</f>
        <v>36365.974000000002</v>
      </c>
      <c r="H711" s="90">
        <f t="shared" si="221"/>
        <v>38931.756999999998</v>
      </c>
    </row>
    <row r="712" spans="1:8" s="17" customFormat="1" ht="39.75" customHeight="1" x14ac:dyDescent="0.25">
      <c r="A712" s="49" t="s">
        <v>416</v>
      </c>
      <c r="B712" s="3" t="s">
        <v>96</v>
      </c>
      <c r="C712" s="3" t="s">
        <v>66</v>
      </c>
      <c r="D712" s="131" t="s">
        <v>231</v>
      </c>
      <c r="E712" s="3" t="s">
        <v>89</v>
      </c>
      <c r="F712" s="89">
        <f>F713</f>
        <v>33670.156999999999</v>
      </c>
      <c r="G712" s="89">
        <f t="shared" si="221"/>
        <v>36365.974000000002</v>
      </c>
      <c r="H712" s="89">
        <f t="shared" si="221"/>
        <v>38931.756999999998</v>
      </c>
    </row>
    <row r="713" spans="1:8" s="17" customFormat="1" ht="28.5" customHeight="1" x14ac:dyDescent="0.25">
      <c r="A713" s="50" t="s">
        <v>159</v>
      </c>
      <c r="B713" s="11" t="s">
        <v>96</v>
      </c>
      <c r="C713" s="11" t="s">
        <v>66</v>
      </c>
      <c r="D713" s="133" t="s">
        <v>234</v>
      </c>
      <c r="E713" s="11" t="s">
        <v>89</v>
      </c>
      <c r="F713" s="90">
        <f>F714+F717+F720+F723</f>
        <v>33670.156999999999</v>
      </c>
      <c r="G713" s="90">
        <f t="shared" ref="G713:H713" si="222">G714+G717+G720+G723</f>
        <v>36365.974000000002</v>
      </c>
      <c r="H713" s="90">
        <f t="shared" si="222"/>
        <v>38931.756999999998</v>
      </c>
    </row>
    <row r="714" spans="1:8" s="17" customFormat="1" ht="38.25" customHeight="1" x14ac:dyDescent="0.25">
      <c r="A714" s="18" t="s">
        <v>141</v>
      </c>
      <c r="B714" s="14" t="s">
        <v>96</v>
      </c>
      <c r="C714" s="14" t="s">
        <v>66</v>
      </c>
      <c r="D714" s="142" t="s">
        <v>235</v>
      </c>
      <c r="E714" s="14" t="s">
        <v>89</v>
      </c>
      <c r="F714" s="91">
        <f>F715</f>
        <v>33173.504999999997</v>
      </c>
      <c r="G714" s="91">
        <f t="shared" ref="G714:H714" si="223">G715</f>
        <v>36215.974000000002</v>
      </c>
      <c r="H714" s="91">
        <f t="shared" si="223"/>
        <v>38781.756999999998</v>
      </c>
    </row>
    <row r="715" spans="1:8" s="17" customFormat="1" ht="26.25" x14ac:dyDescent="0.25">
      <c r="A715" s="157" t="s">
        <v>113</v>
      </c>
      <c r="B715" s="6" t="s">
        <v>96</v>
      </c>
      <c r="C715" s="6" t="s">
        <v>66</v>
      </c>
      <c r="D715" s="145" t="s">
        <v>235</v>
      </c>
      <c r="E715" s="6" t="s">
        <v>112</v>
      </c>
      <c r="F715" s="88">
        <f>F716</f>
        <v>33173.504999999997</v>
      </c>
      <c r="G715" s="88">
        <f t="shared" si="221"/>
        <v>36215.974000000002</v>
      </c>
      <c r="H715" s="88">
        <f t="shared" si="221"/>
        <v>38781.756999999998</v>
      </c>
    </row>
    <row r="716" spans="1:8" s="17" customFormat="1" ht="13.5" x14ac:dyDescent="0.25">
      <c r="A716" s="4" t="s">
        <v>143</v>
      </c>
      <c r="B716" s="6" t="s">
        <v>96</v>
      </c>
      <c r="C716" s="6" t="s">
        <v>66</v>
      </c>
      <c r="D716" s="145" t="s">
        <v>235</v>
      </c>
      <c r="E716" s="6" t="s">
        <v>144</v>
      </c>
      <c r="F716" s="149">
        <v>33173.504999999997</v>
      </c>
      <c r="G716" s="149">
        <f>37351.499-1135.525</f>
        <v>36215.974000000002</v>
      </c>
      <c r="H716" s="149">
        <v>38781.756999999998</v>
      </c>
    </row>
    <row r="717" spans="1:8" s="17" customFormat="1" ht="26.25" x14ac:dyDescent="0.25">
      <c r="A717" s="12" t="s">
        <v>344</v>
      </c>
      <c r="B717" s="14" t="s">
        <v>96</v>
      </c>
      <c r="C717" s="14" t="s">
        <v>66</v>
      </c>
      <c r="D717" s="142" t="s">
        <v>345</v>
      </c>
      <c r="E717" s="14" t="s">
        <v>89</v>
      </c>
      <c r="F717" s="91">
        <v>150</v>
      </c>
      <c r="G717" s="91">
        <v>150</v>
      </c>
      <c r="H717" s="91">
        <v>150</v>
      </c>
    </row>
    <row r="718" spans="1:8" s="17" customFormat="1" ht="26.25" x14ac:dyDescent="0.25">
      <c r="A718" s="4" t="s">
        <v>113</v>
      </c>
      <c r="B718" s="6" t="s">
        <v>96</v>
      </c>
      <c r="C718" s="6" t="s">
        <v>66</v>
      </c>
      <c r="D718" s="145" t="s">
        <v>345</v>
      </c>
      <c r="E718" s="6" t="s">
        <v>112</v>
      </c>
      <c r="F718" s="88">
        <v>150</v>
      </c>
      <c r="G718" s="88">
        <v>150</v>
      </c>
      <c r="H718" s="88">
        <v>150</v>
      </c>
    </row>
    <row r="719" spans="1:8" s="17" customFormat="1" ht="13.5" x14ac:dyDescent="0.25">
      <c r="A719" s="4" t="s">
        <v>143</v>
      </c>
      <c r="B719" s="6" t="s">
        <v>96</v>
      </c>
      <c r="C719" s="6" t="s">
        <v>66</v>
      </c>
      <c r="D719" s="145" t="s">
        <v>345</v>
      </c>
      <c r="E719" s="6" t="s">
        <v>144</v>
      </c>
      <c r="F719" s="88">
        <v>150</v>
      </c>
      <c r="G719" s="88">
        <v>150</v>
      </c>
      <c r="H719" s="88">
        <v>150</v>
      </c>
    </row>
    <row r="720" spans="1:8" s="17" customFormat="1" ht="51.75" x14ac:dyDescent="0.25">
      <c r="A720" s="12" t="s">
        <v>366</v>
      </c>
      <c r="B720" s="14" t="s">
        <v>96</v>
      </c>
      <c r="C720" s="14" t="s">
        <v>66</v>
      </c>
      <c r="D720" s="113" t="s">
        <v>409</v>
      </c>
      <c r="E720" s="14" t="s">
        <v>89</v>
      </c>
      <c r="F720" s="148">
        <f>F721</f>
        <v>247.922</v>
      </c>
      <c r="G720" s="148">
        <f t="shared" ref="G720:H720" si="224">G721</f>
        <v>0</v>
      </c>
      <c r="H720" s="148">
        <f t="shared" si="224"/>
        <v>0</v>
      </c>
    </row>
    <row r="721" spans="1:8" s="17" customFormat="1" ht="26.25" x14ac:dyDescent="0.25">
      <c r="A721" s="4" t="s">
        <v>113</v>
      </c>
      <c r="B721" s="6" t="s">
        <v>96</v>
      </c>
      <c r="C721" s="6" t="s">
        <v>66</v>
      </c>
      <c r="D721" s="117" t="s">
        <v>409</v>
      </c>
      <c r="E721" s="6" t="s">
        <v>112</v>
      </c>
      <c r="F721" s="149">
        <f>F722</f>
        <v>247.922</v>
      </c>
      <c r="G721" s="149">
        <f t="shared" ref="G721:H721" si="225">G722</f>
        <v>0</v>
      </c>
      <c r="H721" s="149">
        <f t="shared" si="225"/>
        <v>0</v>
      </c>
    </row>
    <row r="722" spans="1:8" s="17" customFormat="1" ht="13.5" x14ac:dyDescent="0.25">
      <c r="A722" s="4" t="s">
        <v>143</v>
      </c>
      <c r="B722" s="6" t="s">
        <v>96</v>
      </c>
      <c r="C722" s="6" t="s">
        <v>66</v>
      </c>
      <c r="D722" s="117" t="s">
        <v>409</v>
      </c>
      <c r="E722" s="6" t="s">
        <v>144</v>
      </c>
      <c r="F722" s="149">
        <f>240.484+7.438</f>
        <v>247.922</v>
      </c>
      <c r="G722" s="88">
        <v>0</v>
      </c>
      <c r="H722" s="88">
        <v>0</v>
      </c>
    </row>
    <row r="723" spans="1:8" s="17" customFormat="1" ht="24.75" x14ac:dyDescent="0.25">
      <c r="A723" s="189" t="s">
        <v>452</v>
      </c>
      <c r="B723" s="14" t="s">
        <v>96</v>
      </c>
      <c r="C723" s="14" t="s">
        <v>66</v>
      </c>
      <c r="D723" s="113" t="s">
        <v>453</v>
      </c>
      <c r="E723" s="14" t="s">
        <v>89</v>
      </c>
      <c r="F723" s="148">
        <f>F724</f>
        <v>98.73</v>
      </c>
      <c r="G723" s="148">
        <f t="shared" ref="G723:H724" si="226">G724</f>
        <v>0</v>
      </c>
      <c r="H723" s="148">
        <f t="shared" si="226"/>
        <v>0</v>
      </c>
    </row>
    <row r="724" spans="1:8" s="17" customFormat="1" ht="24.75" x14ac:dyDescent="0.25">
      <c r="A724" s="187" t="s">
        <v>113</v>
      </c>
      <c r="B724" s="6" t="s">
        <v>96</v>
      </c>
      <c r="C724" s="6" t="s">
        <v>66</v>
      </c>
      <c r="D724" s="117" t="s">
        <v>453</v>
      </c>
      <c r="E724" s="6" t="s">
        <v>112</v>
      </c>
      <c r="F724" s="149">
        <f>F725</f>
        <v>98.73</v>
      </c>
      <c r="G724" s="149">
        <f t="shared" si="226"/>
        <v>0</v>
      </c>
      <c r="H724" s="149">
        <f t="shared" si="226"/>
        <v>0</v>
      </c>
    </row>
    <row r="725" spans="1:8" s="17" customFormat="1" ht="13.5" x14ac:dyDescent="0.25">
      <c r="A725" s="187" t="s">
        <v>143</v>
      </c>
      <c r="B725" s="6" t="s">
        <v>96</v>
      </c>
      <c r="C725" s="6" t="s">
        <v>66</v>
      </c>
      <c r="D725" s="117" t="s">
        <v>453</v>
      </c>
      <c r="E725" s="6" t="s">
        <v>144</v>
      </c>
      <c r="F725" s="149">
        <v>98.73</v>
      </c>
      <c r="G725" s="88">
        <v>0</v>
      </c>
      <c r="H725" s="88">
        <v>0</v>
      </c>
    </row>
    <row r="726" spans="1:8" ht="20.25" customHeight="1" x14ac:dyDescent="0.25">
      <c r="A726" s="83" t="s">
        <v>269</v>
      </c>
      <c r="B726" s="10">
        <v>12</v>
      </c>
      <c r="C726" s="11" t="s">
        <v>61</v>
      </c>
      <c r="D726" s="84" t="s">
        <v>193</v>
      </c>
      <c r="E726" s="41" t="s">
        <v>89</v>
      </c>
      <c r="F726" s="90">
        <f t="shared" ref="F726:H731" si="227">F727</f>
        <v>3110</v>
      </c>
      <c r="G726" s="90">
        <f t="shared" si="227"/>
        <v>3120</v>
      </c>
      <c r="H726" s="90">
        <f t="shared" si="227"/>
        <v>3120</v>
      </c>
    </row>
    <row r="727" spans="1:8" s="16" customFormat="1" ht="13.5" x14ac:dyDescent="0.25">
      <c r="A727" s="83" t="s">
        <v>270</v>
      </c>
      <c r="B727" s="10">
        <v>12</v>
      </c>
      <c r="C727" s="11" t="s">
        <v>74</v>
      </c>
      <c r="D727" s="11" t="s">
        <v>193</v>
      </c>
      <c r="E727" s="41" t="s">
        <v>89</v>
      </c>
      <c r="F727" s="90">
        <f t="shared" si="227"/>
        <v>3110</v>
      </c>
      <c r="G727" s="90">
        <f t="shared" si="227"/>
        <v>3120</v>
      </c>
      <c r="H727" s="90">
        <f t="shared" si="227"/>
        <v>3120</v>
      </c>
    </row>
    <row r="728" spans="1:8" s="16" customFormat="1" ht="38.25" x14ac:dyDescent="0.2">
      <c r="A728" s="52" t="s">
        <v>411</v>
      </c>
      <c r="B728" s="7">
        <v>12</v>
      </c>
      <c r="C728" s="3" t="s">
        <v>74</v>
      </c>
      <c r="D728" s="3" t="s">
        <v>215</v>
      </c>
      <c r="E728" s="3" t="s">
        <v>89</v>
      </c>
      <c r="F728" s="89">
        <f t="shared" si="227"/>
        <v>3110</v>
      </c>
      <c r="G728" s="89">
        <f t="shared" si="227"/>
        <v>3120</v>
      </c>
      <c r="H728" s="89">
        <f t="shared" si="227"/>
        <v>3120</v>
      </c>
    </row>
    <row r="729" spans="1:8" s="16" customFormat="1" ht="54" x14ac:dyDescent="0.25">
      <c r="A729" s="50" t="s">
        <v>289</v>
      </c>
      <c r="B729" s="10">
        <v>12</v>
      </c>
      <c r="C729" s="11" t="s">
        <v>74</v>
      </c>
      <c r="D729" s="41" t="s">
        <v>284</v>
      </c>
      <c r="E729" s="41" t="s">
        <v>89</v>
      </c>
      <c r="F729" s="125">
        <f t="shared" si="227"/>
        <v>3110</v>
      </c>
      <c r="G729" s="125">
        <f t="shared" si="227"/>
        <v>3120</v>
      </c>
      <c r="H729" s="125">
        <f t="shared" si="227"/>
        <v>3120</v>
      </c>
    </row>
    <row r="730" spans="1:8" s="16" customFormat="1" ht="38.25" x14ac:dyDescent="0.2">
      <c r="A730" s="12" t="s">
        <v>141</v>
      </c>
      <c r="B730" s="13">
        <v>12</v>
      </c>
      <c r="C730" s="14" t="s">
        <v>74</v>
      </c>
      <c r="D730" s="32" t="s">
        <v>285</v>
      </c>
      <c r="E730" s="32" t="s">
        <v>89</v>
      </c>
      <c r="F730" s="91">
        <f t="shared" si="227"/>
        <v>3110</v>
      </c>
      <c r="G730" s="91">
        <f t="shared" si="227"/>
        <v>3120</v>
      </c>
      <c r="H730" s="91">
        <f t="shared" si="227"/>
        <v>3120</v>
      </c>
    </row>
    <row r="731" spans="1:8" s="17" customFormat="1" ht="26.25" x14ac:dyDescent="0.25">
      <c r="A731" s="4" t="s">
        <v>113</v>
      </c>
      <c r="B731" s="5">
        <v>12</v>
      </c>
      <c r="C731" s="6" t="s">
        <v>74</v>
      </c>
      <c r="D731" s="27" t="s">
        <v>285</v>
      </c>
      <c r="E731" s="27" t="s">
        <v>112</v>
      </c>
      <c r="F731" s="88">
        <f t="shared" si="227"/>
        <v>3110</v>
      </c>
      <c r="G731" s="88">
        <f t="shared" si="227"/>
        <v>3120</v>
      </c>
      <c r="H731" s="88">
        <f t="shared" si="227"/>
        <v>3120</v>
      </c>
    </row>
    <row r="732" spans="1:8" s="15" customFormat="1" x14ac:dyDescent="0.2">
      <c r="A732" s="4" t="s">
        <v>143</v>
      </c>
      <c r="B732" s="5">
        <v>12</v>
      </c>
      <c r="C732" s="6" t="s">
        <v>74</v>
      </c>
      <c r="D732" s="27" t="s">
        <v>285</v>
      </c>
      <c r="E732" s="27" t="s">
        <v>144</v>
      </c>
      <c r="F732" s="149">
        <v>3110</v>
      </c>
      <c r="G732" s="149">
        <v>3120</v>
      </c>
      <c r="H732" s="149">
        <v>3120</v>
      </c>
    </row>
    <row r="733" spans="1:8" ht="25.5" x14ac:dyDescent="0.2">
      <c r="A733" s="33" t="s">
        <v>34</v>
      </c>
      <c r="B733" s="7">
        <v>14</v>
      </c>
      <c r="C733" s="3" t="s">
        <v>61</v>
      </c>
      <c r="D733" s="3" t="s">
        <v>193</v>
      </c>
      <c r="E733" s="3" t="s">
        <v>89</v>
      </c>
      <c r="F733" s="89">
        <f>F734</f>
        <v>45666</v>
      </c>
      <c r="G733" s="89">
        <f t="shared" ref="G733:H733" si="228">G734</f>
        <v>45166</v>
      </c>
      <c r="H733" s="89">
        <f t="shared" si="228"/>
        <v>44666</v>
      </c>
    </row>
    <row r="734" spans="1:8" ht="40.5" x14ac:dyDescent="0.25">
      <c r="A734" s="9" t="s">
        <v>99</v>
      </c>
      <c r="B734" s="10">
        <v>14</v>
      </c>
      <c r="C734" s="11" t="s">
        <v>60</v>
      </c>
      <c r="D734" s="11" t="s">
        <v>193</v>
      </c>
      <c r="E734" s="11" t="s">
        <v>89</v>
      </c>
      <c r="F734" s="90">
        <f>F737+F740</f>
        <v>45666</v>
      </c>
      <c r="G734" s="90">
        <f>G737+G740</f>
        <v>45166</v>
      </c>
      <c r="H734" s="90">
        <f>H737+H740</f>
        <v>44666</v>
      </c>
    </row>
    <row r="735" spans="1:8" ht="23.25" customHeight="1" x14ac:dyDescent="0.25">
      <c r="A735" s="26" t="s">
        <v>162</v>
      </c>
      <c r="B735" s="10">
        <v>14</v>
      </c>
      <c r="C735" s="11" t="s">
        <v>60</v>
      </c>
      <c r="D735" s="11" t="s">
        <v>186</v>
      </c>
      <c r="E735" s="11" t="s">
        <v>89</v>
      </c>
      <c r="F735" s="90">
        <f>F737+F740</f>
        <v>45666</v>
      </c>
      <c r="G735" s="90">
        <f>G737+G740</f>
        <v>45166</v>
      </c>
      <c r="H735" s="90">
        <f>H737+H740</f>
        <v>44666</v>
      </c>
    </row>
    <row r="736" spans="1:8" ht="25.5" x14ac:dyDescent="0.2">
      <c r="A736" s="4" t="s">
        <v>267</v>
      </c>
      <c r="B736" s="5">
        <v>14</v>
      </c>
      <c r="C736" s="6" t="s">
        <v>60</v>
      </c>
      <c r="D736" s="6" t="s">
        <v>187</v>
      </c>
      <c r="E736" s="6" t="s">
        <v>89</v>
      </c>
      <c r="F736" s="88">
        <f>F737+F740</f>
        <v>45666</v>
      </c>
      <c r="G736" s="88">
        <f>G737+G740</f>
        <v>45166</v>
      </c>
      <c r="H736" s="88">
        <f>H737+H740</f>
        <v>44666</v>
      </c>
    </row>
    <row r="737" spans="1:8" s="15" customFormat="1" ht="25.5" x14ac:dyDescent="0.2">
      <c r="A737" s="12" t="s">
        <v>119</v>
      </c>
      <c r="B737" s="13">
        <v>14</v>
      </c>
      <c r="C737" s="14" t="s">
        <v>60</v>
      </c>
      <c r="D737" s="32" t="s">
        <v>247</v>
      </c>
      <c r="E737" s="32" t="s">
        <v>89</v>
      </c>
      <c r="F737" s="91">
        <f t="shared" ref="F737:H738" si="229">F738</f>
        <v>10000</v>
      </c>
      <c r="G737" s="91">
        <f t="shared" si="229"/>
        <v>9500</v>
      </c>
      <c r="H737" s="91">
        <f t="shared" si="229"/>
        <v>9000</v>
      </c>
    </row>
    <row r="738" spans="1:8" x14ac:dyDescent="0.2">
      <c r="A738" s="26" t="s">
        <v>118</v>
      </c>
      <c r="B738" s="5">
        <v>14</v>
      </c>
      <c r="C738" s="6" t="s">
        <v>60</v>
      </c>
      <c r="D738" s="27" t="s">
        <v>247</v>
      </c>
      <c r="E738" s="27" t="s">
        <v>90</v>
      </c>
      <c r="F738" s="88">
        <f t="shared" si="229"/>
        <v>10000</v>
      </c>
      <c r="G738" s="88">
        <f t="shared" si="229"/>
        <v>9500</v>
      </c>
      <c r="H738" s="88">
        <f t="shared" si="229"/>
        <v>9000</v>
      </c>
    </row>
    <row r="739" spans="1:8" x14ac:dyDescent="0.2">
      <c r="A739" s="26" t="s">
        <v>151</v>
      </c>
      <c r="B739" s="5">
        <v>14</v>
      </c>
      <c r="C739" s="6" t="s">
        <v>60</v>
      </c>
      <c r="D739" s="27" t="s">
        <v>247</v>
      </c>
      <c r="E739" s="27" t="s">
        <v>150</v>
      </c>
      <c r="F739" s="88">
        <v>10000</v>
      </c>
      <c r="G739" s="118">
        <v>9500</v>
      </c>
      <c r="H739" s="118">
        <v>9000</v>
      </c>
    </row>
    <row r="740" spans="1:8" s="15" customFormat="1" ht="47.25" customHeight="1" x14ac:dyDescent="0.2">
      <c r="A740" s="12" t="s">
        <v>168</v>
      </c>
      <c r="B740" s="13">
        <v>14</v>
      </c>
      <c r="C740" s="14" t="s">
        <v>60</v>
      </c>
      <c r="D740" s="32" t="s">
        <v>248</v>
      </c>
      <c r="E740" s="14" t="s">
        <v>89</v>
      </c>
      <c r="F740" s="91">
        <f t="shared" ref="F740:H741" si="230">F741</f>
        <v>35666</v>
      </c>
      <c r="G740" s="91">
        <f t="shared" si="230"/>
        <v>35666</v>
      </c>
      <c r="H740" s="91">
        <f t="shared" si="230"/>
        <v>35666</v>
      </c>
    </row>
    <row r="741" spans="1:8" x14ac:dyDescent="0.2">
      <c r="A741" s="26" t="s">
        <v>118</v>
      </c>
      <c r="B741" s="28">
        <v>14</v>
      </c>
      <c r="C741" s="27" t="s">
        <v>60</v>
      </c>
      <c r="D741" s="27" t="s">
        <v>248</v>
      </c>
      <c r="E741" s="27" t="s">
        <v>90</v>
      </c>
      <c r="F741" s="88">
        <f t="shared" si="230"/>
        <v>35666</v>
      </c>
      <c r="G741" s="88">
        <f t="shared" si="230"/>
        <v>35666</v>
      </c>
      <c r="H741" s="88">
        <f t="shared" si="230"/>
        <v>35666</v>
      </c>
    </row>
    <row r="742" spans="1:8" x14ac:dyDescent="0.2">
      <c r="A742" s="26" t="s">
        <v>152</v>
      </c>
      <c r="B742" s="28">
        <v>14</v>
      </c>
      <c r="C742" s="27" t="s">
        <v>60</v>
      </c>
      <c r="D742" s="27" t="s">
        <v>248</v>
      </c>
      <c r="E742" s="27" t="s">
        <v>150</v>
      </c>
      <c r="F742" s="88">
        <v>35666</v>
      </c>
      <c r="G742" s="88">
        <v>35666</v>
      </c>
      <c r="H742" s="88">
        <v>35666</v>
      </c>
    </row>
    <row r="743" spans="1:8" ht="19.5" customHeight="1" x14ac:dyDescent="0.2">
      <c r="A743" s="42" t="s">
        <v>272</v>
      </c>
      <c r="B743" s="28"/>
      <c r="C743" s="27"/>
      <c r="D743" s="27"/>
      <c r="E743" s="27"/>
      <c r="F743" s="88"/>
      <c r="G743" s="89">
        <v>32895.78</v>
      </c>
      <c r="H743" s="89">
        <v>87011.881999999998</v>
      </c>
    </row>
    <row r="744" spans="1:8" ht="18" customHeight="1" x14ac:dyDescent="0.2">
      <c r="A744" s="102" t="s">
        <v>100</v>
      </c>
      <c r="B744" s="99"/>
      <c r="C744" s="99"/>
      <c r="D744" s="103"/>
      <c r="E744" s="99"/>
      <c r="F744" s="97">
        <f>F21+F194+F216+F267+F359+F543+F626+F690+F726+F733+F743</f>
        <v>3770100.3650000002</v>
      </c>
      <c r="G744" s="97">
        <f>G21+G194+G216+G267+G359+G543+G626+G690+G726+G733+G743</f>
        <v>5095630.9400000004</v>
      </c>
      <c r="H744" s="97">
        <f>H21+H194+H216+H267+H359+H543+H626+H690+H726+H733+H743</f>
        <v>7084950.2439999999</v>
      </c>
    </row>
    <row r="745" spans="1:8" ht="17.25" customHeight="1" x14ac:dyDescent="0.2">
      <c r="A745" s="8" t="s">
        <v>102</v>
      </c>
      <c r="B745" s="3"/>
      <c r="C745" s="3"/>
      <c r="D745" s="19"/>
      <c r="E745" s="3"/>
      <c r="F745" s="94">
        <v>-189796.66800000001</v>
      </c>
      <c r="G745" s="94">
        <v>0</v>
      </c>
      <c r="H745" s="94">
        <v>0</v>
      </c>
    </row>
  </sheetData>
  <mergeCells count="4">
    <mergeCell ref="E11:H11"/>
    <mergeCell ref="E12:H12"/>
    <mergeCell ref="A17:H17"/>
    <mergeCell ref="E15:H15"/>
  </mergeCells>
  <phoneticPr fontId="0" type="noConversion"/>
  <pageMargins left="0.31496062992125984" right="0.15748031496062992" top="0.15748031496062992" bottom="0.11811023622047245" header="0.15748031496062992" footer="0.19685039370078741"/>
  <pageSetup paperSize="9" scale="75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Fin1</cp:lastModifiedBy>
  <cp:lastPrinted>2024-12-22T23:36:25Z</cp:lastPrinted>
  <dcterms:created xsi:type="dcterms:W3CDTF">1996-10-14T23:33:28Z</dcterms:created>
  <dcterms:modified xsi:type="dcterms:W3CDTF">2025-06-02T00:54:01Z</dcterms:modified>
</cp:coreProperties>
</file>