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1355" windowHeight="8700"/>
  </bookViews>
  <sheets>
    <sheet name="Доходы в отчет" sheetId="9" r:id="rId1"/>
  </sheets>
  <calcPr calcId="145621" iterateDelta="1E-4"/>
</workbook>
</file>

<file path=xl/calcChain.xml><?xml version="1.0" encoding="utf-8"?>
<calcChain xmlns="http://schemas.openxmlformats.org/spreadsheetml/2006/main">
  <c r="I90" i="9" l="1"/>
  <c r="I89" i="9"/>
  <c r="I88" i="9"/>
  <c r="I87" i="9"/>
  <c r="I85" i="9"/>
  <c r="I84" i="9"/>
  <c r="I83" i="9"/>
  <c r="I82" i="9"/>
  <c r="I81" i="9"/>
  <c r="I80" i="9"/>
  <c r="I79" i="9"/>
  <c r="I78" i="9"/>
  <c r="I77" i="9"/>
  <c r="I76" i="9"/>
  <c r="I75" i="9"/>
  <c r="I73" i="9"/>
  <c r="I72" i="9"/>
  <c r="I71" i="9"/>
  <c r="I70" i="9"/>
  <c r="I69" i="9"/>
  <c r="I68" i="9"/>
  <c r="I67" i="9"/>
  <c r="I66" i="9"/>
  <c r="I63" i="9"/>
  <c r="I62" i="9"/>
  <c r="I61" i="9"/>
  <c r="I59" i="9"/>
  <c r="I58" i="9"/>
  <c r="I57" i="9"/>
  <c r="I55" i="9"/>
  <c r="I53" i="9"/>
  <c r="I49" i="9"/>
  <c r="I48" i="9"/>
  <c r="I47" i="9"/>
  <c r="I41" i="9"/>
  <c r="I38" i="9"/>
  <c r="I36" i="9"/>
  <c r="I34" i="9"/>
  <c r="I29" i="9"/>
  <c r="I27" i="9"/>
  <c r="I26" i="9"/>
  <c r="I25" i="9"/>
  <c r="I24" i="9"/>
  <c r="I23" i="9"/>
  <c r="I20" i="9"/>
  <c r="I18" i="9"/>
  <c r="I17" i="9"/>
  <c r="I16" i="9"/>
  <c r="I15" i="9"/>
  <c r="I13" i="9"/>
  <c r="I93" i="9"/>
  <c r="I92" i="9"/>
  <c r="I44" i="9"/>
  <c r="I39" i="9"/>
  <c r="I11" i="9"/>
  <c r="J93" i="9" l="1"/>
  <c r="J92" i="9"/>
  <c r="J91" i="9"/>
  <c r="K90" i="9"/>
  <c r="J90" i="9"/>
  <c r="K89" i="9"/>
  <c r="J89" i="9"/>
  <c r="K88" i="9"/>
  <c r="J88" i="9"/>
  <c r="J87" i="9"/>
  <c r="K85" i="9"/>
  <c r="J85" i="9"/>
  <c r="K84" i="9"/>
  <c r="J84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3" i="9"/>
  <c r="J63" i="9"/>
  <c r="K62" i="9"/>
  <c r="J62" i="9"/>
  <c r="J61" i="9"/>
  <c r="K60" i="9"/>
  <c r="J60" i="9"/>
  <c r="J59" i="9"/>
  <c r="J58" i="9"/>
  <c r="K57" i="9"/>
  <c r="J57" i="9"/>
  <c r="K56" i="9"/>
  <c r="J56" i="9"/>
  <c r="K55" i="9"/>
  <c r="J55" i="9"/>
  <c r="J54" i="9"/>
  <c r="K53" i="9"/>
  <c r="J53" i="9"/>
  <c r="K52" i="9"/>
  <c r="J52" i="9"/>
  <c r="K51" i="9"/>
  <c r="J51" i="9"/>
  <c r="J50" i="9"/>
  <c r="J49" i="9"/>
  <c r="J48" i="9"/>
  <c r="J47" i="9"/>
  <c r="K46" i="9"/>
  <c r="J46" i="9"/>
  <c r="K44" i="9"/>
  <c r="J44" i="9"/>
  <c r="K41" i="9"/>
  <c r="J41" i="9"/>
  <c r="K38" i="9"/>
  <c r="J38" i="9"/>
  <c r="K36" i="9"/>
  <c r="J36" i="9"/>
  <c r="K34" i="9"/>
  <c r="J34" i="9"/>
  <c r="K31" i="9"/>
  <c r="J31" i="9"/>
  <c r="K29" i="9"/>
  <c r="J29" i="9"/>
  <c r="K27" i="9"/>
  <c r="J27" i="9"/>
  <c r="K26" i="9"/>
  <c r="J26" i="9"/>
  <c r="K25" i="9"/>
  <c r="J25" i="9"/>
  <c r="K24" i="9"/>
  <c r="J24" i="9"/>
  <c r="K23" i="9"/>
  <c r="J23" i="9"/>
  <c r="K20" i="9"/>
  <c r="J20" i="9"/>
  <c r="K18" i="9"/>
  <c r="J18" i="9"/>
  <c r="K17" i="9"/>
  <c r="J17" i="9"/>
  <c r="J16" i="9"/>
  <c r="K15" i="9"/>
  <c r="J15" i="9"/>
  <c r="K13" i="9"/>
  <c r="J13" i="9"/>
  <c r="K11" i="9"/>
  <c r="J11" i="9"/>
  <c r="K39" i="9"/>
  <c r="J39" i="9"/>
  <c r="C22" i="9"/>
  <c r="G45" i="9"/>
  <c r="F45" i="9"/>
  <c r="E45" i="9"/>
  <c r="D45" i="9"/>
  <c r="C45" i="9"/>
  <c r="H90" i="9"/>
  <c r="H56" i="9"/>
  <c r="H51" i="9"/>
  <c r="H50" i="9"/>
  <c r="H46" i="9"/>
  <c r="I45" i="9" l="1"/>
  <c r="J45" i="9"/>
  <c r="K45" i="9"/>
  <c r="H45" i="9"/>
  <c r="G19" i="9"/>
  <c r="F19" i="9"/>
  <c r="E19" i="9"/>
  <c r="I19" i="9" s="1"/>
  <c r="D19" i="9"/>
  <c r="C19" i="9"/>
  <c r="C14" i="9"/>
  <c r="C12" i="9"/>
  <c r="C10" i="9"/>
  <c r="C28" i="9"/>
  <c r="C30" i="9"/>
  <c r="C33" i="9"/>
  <c r="C37" i="9"/>
  <c r="C35" i="9" s="1"/>
  <c r="C40" i="9"/>
  <c r="C9" i="9" l="1"/>
  <c r="K19" i="9"/>
  <c r="J19" i="9"/>
  <c r="C32" i="9"/>
  <c r="C21" i="9" s="1"/>
  <c r="C8" i="9" l="1"/>
  <c r="H88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C86" i="9" l="1"/>
  <c r="C65" i="9"/>
  <c r="C64" i="9" s="1"/>
  <c r="C43" i="9" s="1"/>
  <c r="C42" i="9" l="1"/>
  <c r="H92" i="9"/>
  <c r="H52" i="9"/>
  <c r="G86" i="9" l="1"/>
  <c r="F86" i="9"/>
  <c r="E86" i="9"/>
  <c r="I86" i="9" s="1"/>
  <c r="D86" i="9"/>
  <c r="H87" i="9"/>
  <c r="H83" i="9"/>
  <c r="H48" i="9"/>
  <c r="H54" i="9"/>
  <c r="H53" i="9"/>
  <c r="H58" i="9"/>
  <c r="H57" i="9"/>
  <c r="H55" i="9"/>
  <c r="H61" i="9"/>
  <c r="H59" i="9"/>
  <c r="J86" i="9" l="1"/>
  <c r="K86" i="9"/>
  <c r="G65" i="9"/>
  <c r="G64" i="9" s="1"/>
  <c r="F65" i="9"/>
  <c r="F64" i="9" s="1"/>
  <c r="E65" i="9"/>
  <c r="I65" i="9" s="1"/>
  <c r="D65" i="9"/>
  <c r="D64" i="9" s="1"/>
  <c r="H84" i="9"/>
  <c r="G22" i="9"/>
  <c r="F22" i="9"/>
  <c r="E22" i="9"/>
  <c r="I22" i="9" s="1"/>
  <c r="D22" i="9"/>
  <c r="K22" i="9" l="1"/>
  <c r="J22" i="9"/>
  <c r="E64" i="9"/>
  <c r="I64" i="9" s="1"/>
  <c r="K65" i="9"/>
  <c r="J65" i="9"/>
  <c r="H93" i="9"/>
  <c r="H91" i="9"/>
  <c r="H89" i="9"/>
  <c r="H85" i="9"/>
  <c r="H82" i="9"/>
  <c r="H81" i="9"/>
  <c r="H80" i="9"/>
  <c r="H79" i="9"/>
  <c r="H62" i="9"/>
  <c r="H49" i="9"/>
  <c r="H47" i="9"/>
  <c r="H41" i="9"/>
  <c r="H38" i="9"/>
  <c r="H36" i="9"/>
  <c r="H34" i="9"/>
  <c r="H29" i="9"/>
  <c r="H27" i="9"/>
  <c r="H26" i="9"/>
  <c r="H25" i="9"/>
  <c r="H24" i="9"/>
  <c r="H23" i="9"/>
  <c r="H20" i="9"/>
  <c r="H18" i="9"/>
  <c r="H17" i="9"/>
  <c r="H16" i="9"/>
  <c r="H15" i="9"/>
  <c r="H13" i="9"/>
  <c r="H11" i="9"/>
  <c r="H39" i="9"/>
  <c r="K64" i="9" l="1"/>
  <c r="J64" i="9"/>
  <c r="H86" i="9"/>
  <c r="H44" i="9" l="1"/>
  <c r="H63" i="9"/>
  <c r="H64" i="9"/>
  <c r="H65" i="9"/>
  <c r="F43" i="9"/>
  <c r="F42" i="9" s="1"/>
  <c r="G43" i="9"/>
  <c r="G42" i="9" s="1"/>
  <c r="E33" i="9"/>
  <c r="I33" i="9" s="1"/>
  <c r="F33" i="9"/>
  <c r="G33" i="9"/>
  <c r="E14" i="9"/>
  <c r="I14" i="9" s="1"/>
  <c r="F14" i="9"/>
  <c r="G14" i="9"/>
  <c r="D14" i="9"/>
  <c r="E10" i="9"/>
  <c r="I10" i="9" s="1"/>
  <c r="E12" i="9"/>
  <c r="I12" i="9" s="1"/>
  <c r="E28" i="9"/>
  <c r="I28" i="9" s="1"/>
  <c r="E30" i="9"/>
  <c r="I30" i="9" s="1"/>
  <c r="E37" i="9"/>
  <c r="I37" i="9" s="1"/>
  <c r="E40" i="9"/>
  <c r="I40" i="9" s="1"/>
  <c r="D33" i="9"/>
  <c r="D37" i="9"/>
  <c r="D35" i="9" s="1"/>
  <c r="G10" i="9"/>
  <c r="G12" i="9"/>
  <c r="G28" i="9"/>
  <c r="G30" i="9"/>
  <c r="G37" i="9"/>
  <c r="G35" i="9" s="1"/>
  <c r="G40" i="9"/>
  <c r="F10" i="9"/>
  <c r="F12" i="9"/>
  <c r="F28" i="9"/>
  <c r="F30" i="9"/>
  <c r="F37" i="9"/>
  <c r="F35" i="9" s="1"/>
  <c r="F40" i="9"/>
  <c r="D10" i="9"/>
  <c r="D12" i="9"/>
  <c r="D28" i="9"/>
  <c r="D30" i="9"/>
  <c r="D40" i="9"/>
  <c r="F9" i="9" l="1"/>
  <c r="J28" i="9"/>
  <c r="K28" i="9"/>
  <c r="K40" i="9"/>
  <c r="J40" i="9"/>
  <c r="J12" i="9"/>
  <c r="K12" i="9"/>
  <c r="J33" i="9"/>
  <c r="K33" i="9"/>
  <c r="D9" i="9"/>
  <c r="G9" i="9"/>
  <c r="J37" i="9"/>
  <c r="K37" i="9"/>
  <c r="K14" i="9"/>
  <c r="J14" i="9"/>
  <c r="K30" i="9"/>
  <c r="J30" i="9"/>
  <c r="K10" i="9"/>
  <c r="J10" i="9"/>
  <c r="E9" i="9"/>
  <c r="I9" i="9" s="1"/>
  <c r="H19" i="9"/>
  <c r="H12" i="9"/>
  <c r="H10" i="9"/>
  <c r="E43" i="9"/>
  <c r="I43" i="9" s="1"/>
  <c r="H31" i="9"/>
  <c r="H28" i="9"/>
  <c r="H40" i="9"/>
  <c r="H37" i="9"/>
  <c r="H33" i="9"/>
  <c r="H14" i="9"/>
  <c r="F32" i="9"/>
  <c r="G32" i="9"/>
  <c r="E35" i="9"/>
  <c r="I35" i="9" s="1"/>
  <c r="D32" i="9"/>
  <c r="D8" i="9" s="1"/>
  <c r="H30" i="9"/>
  <c r="J35" i="9" l="1"/>
  <c r="K35" i="9"/>
  <c r="E42" i="9"/>
  <c r="I42" i="9" s="1"/>
  <c r="K9" i="9"/>
  <c r="J9" i="9"/>
  <c r="H43" i="9"/>
  <c r="F8" i="9"/>
  <c r="F94" i="9" s="1"/>
  <c r="H22" i="9"/>
  <c r="H35" i="9"/>
  <c r="H9" i="9"/>
  <c r="D43" i="9"/>
  <c r="K43" i="9" s="1"/>
  <c r="G8" i="9"/>
  <c r="G94" i="9" s="1"/>
  <c r="E32" i="9"/>
  <c r="I32" i="9" s="1"/>
  <c r="G21" i="9"/>
  <c r="D21" i="9"/>
  <c r="F21" i="9"/>
  <c r="C94" i="9"/>
  <c r="J43" i="9" l="1"/>
  <c r="J32" i="9"/>
  <c r="K32" i="9"/>
  <c r="H42" i="9"/>
  <c r="D42" i="9"/>
  <c r="K42" i="9" s="1"/>
  <c r="E8" i="9"/>
  <c r="I8" i="9" s="1"/>
  <c r="H32" i="9"/>
  <c r="E21" i="9"/>
  <c r="I21" i="9" s="1"/>
  <c r="J42" i="9" l="1"/>
  <c r="K21" i="9"/>
  <c r="J21" i="9"/>
  <c r="K8" i="9"/>
  <c r="J8" i="9"/>
  <c r="D94" i="9"/>
  <c r="E94" i="9"/>
  <c r="I94" i="9" s="1"/>
  <c r="H8" i="9"/>
  <c r="H21" i="9"/>
  <c r="H94" i="9" l="1"/>
  <c r="K94" i="9"/>
  <c r="J94" i="9"/>
</calcChain>
</file>

<file path=xl/sharedStrings.xml><?xml version="1.0" encoding="utf-8"?>
<sst xmlns="http://schemas.openxmlformats.org/spreadsheetml/2006/main" count="211" uniqueCount="196">
  <si>
    <t xml:space="preserve">Код дохода </t>
  </si>
  <si>
    <t>Доходы бюджета - ИТОГО</t>
  </si>
  <si>
    <t>000 8 50 00000 00 0000 000</t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</si>
  <si>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</si>
  <si>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</si>
  <si>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</si>
  <si>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</si>
  <si>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Невыясненные поступления</t>
  </si>
  <si>
    <t xml:space="preserve"> Наименование показателя</t>
  </si>
  <si>
    <t>2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</si>
  <si>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</si>
  <si>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</si>
  <si>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</si>
  <si>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</si>
  <si>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</si>
  <si>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</si>
  <si>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</si>
  <si>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</si>
  <si>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</si>
  <si>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</si>
  <si>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</si>
  <si>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</si>
  <si>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</si>
  <si>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</si>
  <si>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</si>
  <si>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000 1 11 09000 00 0000 120</t>
  </si>
  <si>
    <t>ПЛАТЕЖИ ПРИ ПОЛЬЗОВАНИИ ПРИРОДНЫМИ РЕСУРСАМИ</t>
  </si>
  <si>
    <t>000 1 12 00000 00 0000 000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</si>
  <si>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</si>
  <si>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</si>
  <si>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</si>
  <si>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</si>
  <si>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</si>
  <si>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000 1 14 06000 00 0000 430</t>
  </si>
  <si>
    <t>000 1 14 06010 00 0000 430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</si>
  <si>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</si>
  <si>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</si>
  <si>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</si>
  <si>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</si>
  <si>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000 1 17 01000 00 0000 180</t>
  </si>
  <si>
    <t>Доходы от компенсации затрат государства</t>
  </si>
  <si>
    <t>000 1 13 02000 00 0000 130</t>
  </si>
  <si>
    <t>000 1 14 02050 05 0000 410</t>
  </si>
  <si>
    <t xml:space="preserve">Доходы от продажи земельных участков, государственная собственность на которые не разграничена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</si>
  <si>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</si>
  <si>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Налог, взимаемый в связи с применением патентной системы налогообложения</t>
  </si>
  <si>
    <t xml:space="preserve"> 000 1 03 00000 00 0000 000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</si>
  <si>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</si>
  <si>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</si>
  <si>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</si>
  <si>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</si>
  <si>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</si>
  <si>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000 1 05 02000 02 0000 110</t>
  </si>
  <si>
    <t>000 1 05 03000 01 0000 110</t>
  </si>
  <si>
    <t>000 1 05 04000 02 0000 110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</si>
  <si>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</si>
  <si>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000 1 11 05310 00 0000 120</t>
  </si>
  <si>
    <t>ДОХОДЫ ОТ ОКАЗАНИЯ ПЛАТНЫХ УСЛУГ (РАБОТ) И КОМПЕНСАЦИИ ЗАТРАТ ГОСУДАРСТВА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</si>
  <si>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</si>
  <si>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 от продажи земельных участков, находящихся в государственной и муниципальной собственности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</si>
  <si>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муниципальной собственности</t>
  </si>
  <si>
    <t>000 1 14 06300 00 0000 430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</si>
  <si>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</t>
  </si>
  <si>
    <t>000 1 14 06310 00 0000 430</t>
  </si>
  <si>
    <t>000 1 11 05070 00 0000 120</t>
  </si>
  <si>
    <t>Пояснение</t>
  </si>
  <si>
    <t xml:space="preserve">НАЛОГОВЫЕ ДОХОДЫ </t>
  </si>
  <si>
    <t xml:space="preserve">НЕНАЛОГОВЫЕ ДОХОДЫ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</si>
  <si>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</si>
  <si>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Прогноз 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</si>
  <si>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</si>
  <si>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000 1 05 01000 01 0000 110</t>
  </si>
  <si>
    <t>Налог, взимаемый в связи с применением упрощённой системы налогообложения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</si>
  <si>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</si>
  <si>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</si>
  <si>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</si>
  <si>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</si>
  <si>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
</t>
  </si>
  <si>
    <t>000 2 02 10000 00 0000 150</t>
  </si>
  <si>
    <t>Субсидии бюджетам субъектов Российской Федерации и муниципальных образований (межбюджетные субсидии)</t>
  </si>
  <si>
    <t>000 2 02 20000 00 0000 150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</si>
  <si>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</si>
  <si>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</si>
  <si>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</si>
  <si>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</si>
  <si>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000 2 02 30024 05 0000 150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</si>
  <si>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</si>
  <si>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</si>
  <si>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
</t>
  </si>
  <si>
    <t>Субвенции бюджетам МР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</si>
  <si>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</si>
  <si>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Иные межбюджетные трансферты</t>
  </si>
  <si>
    <t>000 2 02 40000 00 0000 150</t>
  </si>
  <si>
    <t>ВОЗВРАТ ОСТАТКОВ, СУБСИДИЙ, СУБВЕНЦИЙ И ИНЫХ МЕЖБЮДЖЕТНЫХ ТРАНСФЕРТОВ, ИМЕЮЩИХ ЦЕЛЕВОЕ НАЗНАЧЕНИЕ, ПРОШЛЫХ ЛЕТ</t>
  </si>
  <si>
    <t>000 2 19 00000 00 0000 150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</si>
  <si>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</si>
  <si>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</si>
  <si>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000 2 02 20299 05 0000 150</t>
  </si>
  <si>
    <t xml:space="preserve">000 2 02 20302 05 0000 150
</t>
  </si>
  <si>
    <t>на реализацию государственных полномочий органов опеки и попечительства в отношении несовершеннолетних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</si>
  <si>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</si>
  <si>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</si>
  <si>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</si>
  <si>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Субвенции бюджетам муниципальных районов на выполнение передаваемых полномочий субъектов Российской Федерации: </t>
  </si>
  <si>
    <t>8=5-3</t>
  </si>
  <si>
    <t>Субсидии бюджетам муниципальных районов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</si>
  <si>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000 2 02 20300 05 0000 150</t>
  </si>
  <si>
    <t>Субсидии бюджетам муниципальных районов на обеспечение развития и укрепления МТБ домов культуры в населенных пунктах с числом жителей до 50 тысяч человек</t>
  </si>
  <si>
    <t>000 2 02 25467 05 0000 150</t>
  </si>
  <si>
    <t>Субсидии бюджетам муниципальных районов на поддержку отрасли культуры</t>
  </si>
  <si>
    <t>Субсидии бюджетам муниципальных районов на обеспечение комплексного развития сельских территорий</t>
  </si>
  <si>
    <t>000 2 02 25519 05 0000 150</t>
  </si>
  <si>
    <t>000 2 02 25576 05 0000 150</t>
  </si>
  <si>
    <t>Субвенции бюджетам муниципальных районов на предоставление жилых помещений детям – сиротам и детям, оставшимся без попечения родителей, лицам из их числа по договорам найма специализированных жилых помещений</t>
  </si>
  <si>
    <t>Единая субвенция бюджетам муниципальных районов из бюджета субъекта Российской Федерации</t>
  </si>
  <si>
    <t xml:space="preserve">Прочие субвенции бюджетам муниципальных районов
</t>
  </si>
  <si>
    <t>000 2 07 05030 05 0000 180</t>
  </si>
  <si>
    <t>ПРОЧИЕ БЕЗВОЗМЕЗДНЫЕ ПОСТУПЛЕНИЯ В БЮДЖЕТЫ МУНИЦИПАЛЬНЫХ РАЙОНОВ</t>
  </si>
  <si>
    <t xml:space="preserve">Субсидии бюджетам муниципальных районов на создание новых мест в общеобразовательных организациях в связи с ростом числа обучающихся, вызванным демографическим фактором
</t>
  </si>
  <si>
    <t>000 2 02 25305 05 0000 150</t>
  </si>
  <si>
    <t xml:space="preserve">Субсидии бюджетам муниципальных районов на реализацию мероприятий по обеспечению жильем молодых семей
</t>
  </si>
  <si>
    <t>000 2 02 25497 05 0000 150</t>
  </si>
  <si>
    <t>Субсидии бюджетам муниципальных районов на реализацию мероприятий по созданию в субъектах Российской Федерации новых мест в общеобразовательных организациях</t>
  </si>
  <si>
    <t>000 2 02 25520 05 0000 150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</si>
  <si>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</si>
  <si>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</si>
  <si>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>000 2 02 25750 05 0000 150</t>
  </si>
  <si>
    <t xml:space="preserve">000 2 02 27576 05 0000 150
</t>
  </si>
  <si>
    <t>Межбюджетные трансферты, передаваемые бюджетам муниципальных районов на реализацию программ местного развития и обеспечение занятости для шахтерских городов и поселков</t>
  </si>
  <si>
    <t>000 2 02 45156 05 0000 150</t>
  </si>
  <si>
    <t>000 2 02 30024 05 0001 150</t>
  </si>
  <si>
    <t>000 2 02 30029 05 0000 150</t>
  </si>
  <si>
    <t xml:space="preserve">000 2 02 35082 05 0000 150 </t>
  </si>
  <si>
    <t>000 2 02 35120 05 0000 150</t>
  </si>
  <si>
    <t>000 2 02 35304 05 0000 150</t>
  </si>
  <si>
    <t>000 2 02 35930 05 0000 150</t>
  </si>
  <si>
    <t>000 2 02 36900 05 0000 150</t>
  </si>
  <si>
    <t>000 2 02 39999 05 0000 150</t>
  </si>
  <si>
    <t>000 2 02 45303 05 0000 150</t>
  </si>
  <si>
    <t>000 2 02 45393 05 0000 150</t>
  </si>
  <si>
    <t xml:space="preserve"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</si>
  <si>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>000 2 02 25299 05 0000 150</t>
  </si>
  <si>
    <t>по транспортному обслуживанию по муниципальным маршрутам в границах муниципального образования</t>
  </si>
  <si>
    <t>налог отменен с 2021 года</t>
  </si>
  <si>
    <t xml:space="preserve">поступления зависят от количества обратившихся </t>
  </si>
  <si>
    <t>Объем безвозмездных поступлений рассчитан исходя из потребности исполнения переданных полномочий и выполнения работ</t>
  </si>
  <si>
    <t>доходы зависят от количества поступивших обращений по перераспределению земельных участков и кадастровой стоимости земли, планируется увеличение обращений</t>
  </si>
  <si>
    <t>2026 год</t>
  </si>
  <si>
    <t xml:space="preserve">Субсидии бюджетам муниципальных районов на государственную поддержку организаций, входящих в систему спортивной подготовки
</t>
  </si>
  <si>
    <t>000 2 02 25081 05 0000 150</t>
  </si>
  <si>
    <t>расчет и предоставление дотаций на выравнивание бюджетной обеспеченности бюджетам поселений, входящих в состав муниципального района</t>
  </si>
  <si>
    <t>осуществление государственного управления охраной труда</t>
  </si>
  <si>
    <t>на организацию и обеспечение оздоровления и отдыха детей (за исключением организации отдых детей в каникулярное время)</t>
  </si>
  <si>
    <t>на регистрацию и учет граждан, имеющих право на получение жилищных субсидий в связи с переселнием из районов Крайнего Севера и приравненных к ним местностей</t>
  </si>
  <si>
    <t>по организации мероприятий при осуществлении деятельности по обращению с животными без владельцев</t>
  </si>
  <si>
    <t xml:space="preserve">по обеспечению мер социальной поддержки педагогическим работникам </t>
  </si>
  <si>
    <t>по обеспечению бесплатным питанием детей, обучающихся в муниципальных общеобразовательных организациях</t>
  </si>
  <si>
    <t xml:space="preserve">на обеспечение государственных гарантий реализации прав на получение общедоступного и бесплатного дошкольного образования  </t>
  </si>
  <si>
    <t>на реализацию государственных полномочий по социальной поддержке детей, оставшихся бе попечения родителей, и лиц, принявших на воспитание в семью детей, оставшихся без попечения родителей</t>
  </si>
  <si>
    <t xml:space="preserve"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</si>
  <si>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000 2 02 45179 05 0000 150</t>
  </si>
  <si>
    <t>снижение доходов по причине уменьшения количества плательщиков</t>
  </si>
  <si>
    <t>поступления зависят от количества плательщиков, перешедших на патентную систему налогообложения</t>
  </si>
  <si>
    <t>объем поступлений расчитан на основании заключенных договоров аренды и взыскания задолженности прошлых лет</t>
  </si>
  <si>
    <t xml:space="preserve">объем поступлений расчитан на основании заключенных договоров аренды </t>
  </si>
  <si>
    <t xml:space="preserve">рост поступлений связан с наличием и взысканием задолженности по соцнайму </t>
  </si>
  <si>
    <t>реализация муниципального имущества осуществляется на основании планов приватизации имущества, план будет скорректирован по результатам торгов и аукционов</t>
  </si>
  <si>
    <t>доходы зависят от количества поступивших обращений за выкупом земли и результата аукционов</t>
  </si>
  <si>
    <t>Фактически исполнено                     за 2023 год</t>
  </si>
  <si>
    <t xml:space="preserve">Оценка 2024 год                   </t>
  </si>
  <si>
    <t xml:space="preserve">Проект 2025 год                   </t>
  </si>
  <si>
    <t>2027 год</t>
  </si>
  <si>
    <t>Субсидии бюджетам муниципальных районов на софинансирование капитальных вложений в объекты муниципальной собственности (на обеспечение комплексного развития сельских территорий (строительство, реконструкция и капитальный ремонт централизованных и нецентрализованных систем водоснабжения, водоотведения, канализации, очистных сооружений, станций водоподготовки и водозаборных сооружений для функционирования объектов жилого и нежилого фонда (объектов социального назначения)) за счет средств краевого бюджета)</t>
  </si>
  <si>
    <t>000 2 02 20077 05 0000 150</t>
  </si>
  <si>
    <t>Капитальный ремонт и ремонт автомобильных дорог местного значения в рамках регионального проекта "Региональная и местная дорожная сеть"</t>
  </si>
  <si>
    <t xml:space="preserve">000 2 02 22526 05 0000 150
</t>
  </si>
  <si>
    <t>Субсидии бюджетам муниципальных районов на развитие сети учреждений культурно-досугового типа</t>
  </si>
  <si>
    <t>000 2 02 25513 05 0000 150</t>
  </si>
  <si>
    <t xml:space="preserve">Субсидии бюджетам муниципальных районов на подготовку проектов межевания земельных участков и на проведение кадастровых работ
</t>
  </si>
  <si>
    <t>000 2 02 25599 05 0000 150</t>
  </si>
  <si>
    <t>Прочие межбюджетные трансферты, передаваемые бюджетам муниципальных районов (Реализация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время)</t>
  </si>
  <si>
    <t>000 2 02 49999 05 0000 150</t>
  </si>
  <si>
    <t xml:space="preserve">Межбюджетные трансферты будут корректироваться в процессе принятия и исполнения закона Приморского края о краевом бюджете на 2025 год и плановый период 2026 и 2027 годов в течение 2025 года </t>
  </si>
  <si>
    <t>рост поступлений связан с развитием предприятий ТОР "Приморье", ростом заработной платы отдельных категорий работников (педагогов и культуры) бюджетных учреждений, увеличением МРОТ, изменением налогового законодательства</t>
  </si>
  <si>
    <t>увеличение доходов планируется исходя из ожидаемого роста налоговой базы</t>
  </si>
  <si>
    <t>рост доходов связан с изменением налогового законодательства и увеличением количества плательщиков, применяющих данный вид налогообложения</t>
  </si>
  <si>
    <t>Рост, снижение                                           2025 год к 2024 году</t>
  </si>
  <si>
    <t>рост поступлений связан с увеличением количества плательщиков и изменением налогового законодательства в части применения ставок госпошлины</t>
  </si>
  <si>
    <t xml:space="preserve">на рост доходов повлияло начисление 114 млн. за нанесенный ущерб окружающей среде (долг рассрочен на несколько лет) </t>
  </si>
  <si>
    <t xml:space="preserve"> тыс.руб.</t>
  </si>
  <si>
    <t xml:space="preserve"> %</t>
  </si>
  <si>
    <t>9=5/3*100</t>
  </si>
  <si>
    <t>10=5-4</t>
  </si>
  <si>
    <t>11=5/4*100</t>
  </si>
  <si>
    <t>Доходы бюджета Надеждинского муниципального района за 2025-2027 годы по кодам классификации доходов бюджетов</t>
  </si>
  <si>
    <t>Рост, снижение                                      2025 год к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</si>
</sst>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0\ _₽_-;\-* #,##0.000\ _₽_-;_-* &quot;-&quot;???\ _₽_-;_-@_-"/>
    <numFmt numFmtId="166" formatCode="#,##0.0_ ;\-#,##0.0\ "/>
  </numFmts>
  <fonts count="3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u/>
      <sz val="14"/>
      <name val="Times New Roman"/>
      <family val="1"/>
    </font>
    <font>
      <u/>
      <sz val="14"/>
      <name val="Arial Cyr"/>
      <charset val="204"/>
    </font>
    <font>
      <sz val="12"/>
      <color indexed="10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 Cyr"/>
      <charset val="204"/>
    </font>
    <font>
      <sz val="8"/>
      <name val="Times New Roman"/>
      <family val="1"/>
      <charset val="204"/>
    </font>
    <font>
      <b/>
      <sz val="9"/>
      <name val="Times New Roman"/>
      <family val="1"/>
    </font>
    <font>
      <b/>
      <sz val="12"/>
      <name val="Times New Roman"/>
      <family val="1"/>
      <charset val="204"/>
    </font>
    <font>
      <sz val="8"/>
      <color indexed="8"/>
      <name val="Times New Roman Cyr"/>
      <family val="1"/>
      <charset val="204"/>
    </font>
    <font>
      <b/>
      <sz val="9"/>
      <name val="Times New Roman"/>
      <family val="1"/>
      <charset val="204"/>
    </font>
    <font>
      <i/>
      <sz val="10"/>
      <color rgb="FFFF0000"/>
      <name val="Times New Roman"/>
      <family val="1"/>
    </font>
    <font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1">
      <alignment horizontal="left" wrapText="1" indent="1"/>
    </xf>
    <xf numFmtId="0" fontId="15" fillId="0" borderId="2">
      <alignment horizontal="left" wrapText="1" indent="2"/>
    </xf>
    <xf numFmtId="49" fontId="14" fillId="0" borderId="7">
      <alignment horizontal="center" shrinkToFit="1"/>
    </xf>
    <xf numFmtId="0" fontId="1" fillId="0" borderId="0"/>
  </cellStyleXfs>
  <cellXfs count="141">
    <xf numFmtId="0" fontId="0" fillId="0" borderId="0" xfId="0"/>
    <xf numFmtId="0" fontId="2" fillId="0" borderId="0" xfId="0" applyFont="1"/>
    <xf numFmtId="0" fontId="2" fillId="0" borderId="3" xfId="0" applyFont="1" applyBorder="1" applyAlignment="1"/>
    <xf numFmtId="3" fontId="4" fillId="0" borderId="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3" xfId="0" applyFont="1" applyBorder="1" applyAlignment="1">
      <alignment horizontal="left"/>
    </xf>
    <xf numFmtId="49" fontId="4" fillId="0" borderId="4" xfId="0" applyNumberFormat="1" applyFont="1" applyBorder="1" applyAlignment="1">
      <alignment horizontal="center"/>
    </xf>
    <xf numFmtId="0" fontId="3" fillId="0" borderId="4" xfId="0" applyNumberFormat="1" applyFont="1" applyFill="1" applyBorder="1" applyAlignment="1">
      <alignment horizontal="justify" vertical="justify" wrapText="1"/>
    </xf>
    <xf numFmtId="49" fontId="3" fillId="0" borderId="4" xfId="0" applyNumberFormat="1" applyFont="1" applyFill="1" applyBorder="1" applyAlignment="1">
      <alignment horizontal="center"/>
    </xf>
    <xf numFmtId="49" fontId="3" fillId="0" borderId="4" xfId="3" applyNumberFormat="1" applyFont="1" applyFill="1" applyBorder="1" applyProtection="1">
      <alignment horizontal="center" shrinkToFit="1"/>
    </xf>
    <xf numFmtId="0" fontId="11" fillId="0" borderId="0" xfId="0" applyFont="1" applyFill="1"/>
    <xf numFmtId="0" fontId="18" fillId="0" borderId="4" xfId="0" applyFont="1" applyBorder="1" applyAlignment="1">
      <alignment horizontal="right"/>
    </xf>
    <xf numFmtId="0" fontId="16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vertical="justify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4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3" fillId="0" borderId="4" xfId="0" applyNumberFormat="1" applyFont="1" applyFill="1" applyBorder="1" applyAlignment="1">
      <alignment horizontal="justify" vertical="center" wrapText="1"/>
    </xf>
    <xf numFmtId="49" fontId="7" fillId="2" borderId="4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justify" vertical="justify" wrapText="1"/>
    </xf>
    <xf numFmtId="0" fontId="3" fillId="0" borderId="4" xfId="0" applyFont="1" applyFill="1" applyBorder="1" applyAlignment="1">
      <alignment horizontal="justify" vertical="center" wrapText="1"/>
    </xf>
    <xf numFmtId="0" fontId="6" fillId="5" borderId="4" xfId="0" applyNumberFormat="1" applyFont="1" applyFill="1" applyBorder="1" applyAlignment="1">
      <alignment horizontal="justify" vertical="center" wrapText="1"/>
    </xf>
    <xf numFmtId="49" fontId="6" fillId="5" borderId="4" xfId="0" applyNumberFormat="1" applyFont="1" applyFill="1" applyBorder="1" applyAlignment="1">
      <alignment horizontal="center"/>
    </xf>
    <xf numFmtId="49" fontId="6" fillId="5" borderId="4" xfId="3" applyNumberFormat="1" applyFont="1" applyFill="1" applyBorder="1" applyProtection="1">
      <alignment horizontal="center" shrinkToFit="1"/>
    </xf>
    <xf numFmtId="0" fontId="6" fillId="5" borderId="4" xfId="0" applyNumberFormat="1" applyFont="1" applyFill="1" applyBorder="1" applyAlignment="1">
      <alignment horizontal="justify" vertical="justify"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4" xfId="0" applyNumberFormat="1" applyFont="1" applyFill="1" applyBorder="1" applyAlignment="1">
      <alignment horizontal="justify" vertical="center" wrapText="1"/>
    </xf>
    <xf numFmtId="0" fontId="7" fillId="7" borderId="4" xfId="0" applyNumberFormat="1" applyFont="1" applyFill="1" applyBorder="1" applyAlignment="1">
      <alignment horizontal="justify" vertical="center" wrapText="1"/>
    </xf>
    <xf numFmtId="49" fontId="7" fillId="7" borderId="4" xfId="0" applyNumberFormat="1" applyFont="1" applyFill="1" applyBorder="1" applyAlignment="1">
      <alignment horizontal="center"/>
    </xf>
    <xf numFmtId="0" fontId="6" fillId="7" borderId="4" xfId="0" applyNumberFormat="1" applyFont="1" applyFill="1" applyBorder="1" applyAlignment="1">
      <alignment horizontal="justify" vertical="center" wrapText="1"/>
    </xf>
    <xf numFmtId="49" fontId="28" fillId="7" borderId="4" xfId="0" applyNumberFormat="1" applyFont="1" applyFill="1" applyBorder="1" applyAlignment="1">
      <alignment horizontal="center"/>
    </xf>
    <xf numFmtId="0" fontId="6" fillId="8" borderId="4" xfId="0" applyNumberFormat="1" applyFont="1" applyFill="1" applyBorder="1" applyAlignment="1">
      <alignment horizontal="justify" vertical="center" wrapText="1"/>
    </xf>
    <xf numFmtId="49" fontId="6" fillId="8" borderId="4" xfId="0" applyNumberFormat="1" applyFont="1" applyFill="1" applyBorder="1" applyAlignment="1">
      <alignment horizontal="center"/>
    </xf>
    <xf numFmtId="0" fontId="27" fillId="0" borderId="4" xfId="0" applyFont="1" applyFill="1" applyBorder="1" applyAlignment="1">
      <alignment horizontal="justify" vertical="center" wrapText="1"/>
    </xf>
    <xf numFmtId="0" fontId="27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justify" vertical="center" wrapText="1"/>
    </xf>
    <xf numFmtId="0" fontId="28" fillId="8" borderId="4" xfId="0" applyFont="1" applyFill="1" applyBorder="1" applyAlignment="1">
      <alignment horizontal="center"/>
    </xf>
    <xf numFmtId="0" fontId="8" fillId="9" borderId="4" xfId="0" applyNumberFormat="1" applyFont="1" applyFill="1" applyBorder="1" applyAlignment="1">
      <alignment horizontal="left" vertical="center" wrapText="1"/>
    </xf>
    <xf numFmtId="49" fontId="7" fillId="9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19" fillId="3" borderId="4" xfId="0" applyFont="1" applyFill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164" fontId="29" fillId="2" borderId="4" xfId="0" applyNumberFormat="1" applyFont="1" applyFill="1" applyBorder="1"/>
    <xf numFmtId="164" fontId="21" fillId="4" borderId="4" xfId="0" applyNumberFormat="1" applyFont="1" applyFill="1" applyBorder="1"/>
    <xf numFmtId="164" fontId="19" fillId="5" borderId="4" xfId="0" applyNumberFormat="1" applyFont="1" applyFill="1" applyBorder="1"/>
    <xf numFmtId="164" fontId="29" fillId="9" borderId="4" xfId="0" applyNumberFormat="1" applyFont="1" applyFill="1" applyBorder="1"/>
    <xf numFmtId="0" fontId="27" fillId="0" borderId="4" xfId="0" applyFont="1" applyBorder="1" applyAlignment="1">
      <alignment horizontal="justify" vertical="justify" wrapText="1"/>
    </xf>
    <xf numFmtId="0" fontId="3" fillId="0" borderId="4" xfId="0" applyFont="1" applyBorder="1" applyAlignment="1">
      <alignment horizontal="center" wrapText="1"/>
    </xf>
    <xf numFmtId="0" fontId="0" fillId="0" borderId="4" xfId="0" applyFont="1" applyBorder="1"/>
    <xf numFmtId="0" fontId="27" fillId="0" borderId="8" xfId="0" applyFont="1" applyBorder="1" applyAlignment="1">
      <alignment horizontal="justify" vertical="justify" wrapText="1"/>
    </xf>
    <xf numFmtId="0" fontId="27" fillId="0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justify" vertical="center" wrapText="1"/>
    </xf>
    <xf numFmtId="49" fontId="27" fillId="0" borderId="6" xfId="0" applyNumberFormat="1" applyFont="1" applyFill="1" applyBorder="1" applyAlignment="1">
      <alignment horizontal="center"/>
    </xf>
    <xf numFmtId="0" fontId="27" fillId="0" borderId="4" xfId="1" applyNumberFormat="1" applyFont="1" applyBorder="1" applyAlignment="1" applyProtection="1">
      <alignment wrapText="1"/>
    </xf>
    <xf numFmtId="0" fontId="7" fillId="3" borderId="4" xfId="4" applyFont="1" applyFill="1" applyBorder="1" applyAlignment="1">
      <alignment horizontal="center" vertical="center" wrapText="1"/>
    </xf>
    <xf numFmtId="0" fontId="3" fillId="11" borderId="4" xfId="0" applyNumberFormat="1" applyFont="1" applyFill="1" applyBorder="1" applyAlignment="1">
      <alignment horizontal="justify" vertical="center" wrapText="1"/>
    </xf>
    <xf numFmtId="49" fontId="3" fillId="11" borderId="4" xfId="0" applyNumberFormat="1" applyFont="1" applyFill="1" applyBorder="1" applyAlignment="1">
      <alignment horizontal="center"/>
    </xf>
    <xf numFmtId="0" fontId="27" fillId="11" borderId="4" xfId="0" applyNumberFormat="1" applyFont="1" applyFill="1" applyBorder="1" applyAlignment="1">
      <alignment horizontal="justify" vertical="center" wrapText="1"/>
    </xf>
    <xf numFmtId="0" fontId="3" fillId="0" borderId="6" xfId="0" applyFont="1" applyBorder="1" applyAlignment="1">
      <alignment horizontal="center" wrapText="1"/>
    </xf>
    <xf numFmtId="0" fontId="30" fillId="0" borderId="4" xfId="0" applyFont="1" applyFill="1" applyBorder="1" applyAlignment="1">
      <alignment horizontal="justify" vertical="top" wrapText="1"/>
    </xf>
    <xf numFmtId="0" fontId="31" fillId="8" borderId="4" xfId="0" applyFont="1" applyFill="1" applyBorder="1" applyAlignment="1">
      <alignment horizontal="center" wrapText="1"/>
    </xf>
    <xf numFmtId="0" fontId="19" fillId="8" borderId="4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10" borderId="4" xfId="0" applyNumberFormat="1" applyFont="1" applyFill="1" applyBorder="1" applyAlignment="1">
      <alignment horizontal="justify" vertical="center" wrapText="1"/>
    </xf>
    <xf numFmtId="49" fontId="27" fillId="10" borderId="4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justify" wrapText="1"/>
    </xf>
    <xf numFmtId="0" fontId="4" fillId="0" borderId="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justify" vertical="justify" wrapText="1"/>
    </xf>
    <xf numFmtId="0" fontId="4" fillId="0" borderId="8" xfId="0" applyFont="1" applyFill="1" applyBorder="1" applyAlignment="1">
      <alignment horizontal="justify" vertical="justify" wrapText="1"/>
    </xf>
    <xf numFmtId="0" fontId="4" fillId="0" borderId="8" xfId="0" applyFont="1" applyFill="1" applyBorder="1" applyAlignment="1">
      <alignment vertical="top" wrapText="1"/>
    </xf>
    <xf numFmtId="0" fontId="27" fillId="0" borderId="4" xfId="0" applyFont="1" applyBorder="1" applyAlignment="1">
      <alignment horizontal="justify" vertical="top" wrapText="1"/>
    </xf>
    <xf numFmtId="0" fontId="19" fillId="0" borderId="4" xfId="0" applyFont="1" applyFill="1" applyBorder="1" applyAlignment="1">
      <alignment horizontal="justify" vertical="center" wrapText="1"/>
    </xf>
    <xf numFmtId="165" fontId="5" fillId="0" borderId="4" xfId="0" applyNumberFormat="1" applyFont="1" applyFill="1" applyBorder="1" applyAlignment="1">
      <alignment horizontal="right" wrapText="1"/>
    </xf>
    <xf numFmtId="165" fontId="5" fillId="0" borderId="4" xfId="0" applyNumberFormat="1" applyFont="1" applyFill="1" applyBorder="1"/>
    <xf numFmtId="165" fontId="32" fillId="0" borderId="4" xfId="0" applyNumberFormat="1" applyFont="1" applyFill="1" applyBorder="1" applyAlignment="1">
      <alignment horizontal="right" wrapText="1"/>
    </xf>
    <xf numFmtId="0" fontId="27" fillId="0" borderId="4" xfId="0" applyFont="1" applyFill="1" applyBorder="1" applyAlignment="1">
      <alignment horizontal="justify" vertical="center"/>
    </xf>
    <xf numFmtId="164" fontId="33" fillId="0" borderId="4" xfId="0" applyNumberFormat="1" applyFont="1" applyFill="1" applyBorder="1"/>
    <xf numFmtId="164" fontId="33" fillId="11" borderId="4" xfId="0" applyNumberFormat="1" applyFont="1" applyFill="1" applyBorder="1"/>
    <xf numFmtId="164" fontId="33" fillId="7" borderId="4" xfId="0" applyNumberFormat="1" applyFont="1" applyFill="1" applyBorder="1"/>
    <xf numFmtId="164" fontId="33" fillId="8" borderId="4" xfId="0" applyNumberFormat="1" applyFont="1" applyFill="1" applyBorder="1"/>
    <xf numFmtId="165" fontId="8" fillId="2" borderId="4" xfId="0" applyNumberFormat="1" applyFont="1" applyFill="1" applyBorder="1" applyAlignment="1">
      <alignment horizontal="right"/>
    </xf>
    <xf numFmtId="165" fontId="29" fillId="2" borderId="4" xfId="0" applyNumberFormat="1" applyFont="1" applyFill="1" applyBorder="1"/>
    <xf numFmtId="165" fontId="20" fillId="4" borderId="4" xfId="0" applyNumberFormat="1" applyFont="1" applyFill="1" applyBorder="1" applyAlignment="1">
      <alignment horizontal="right"/>
    </xf>
    <xf numFmtId="165" fontId="21" fillId="4" borderId="4" xfId="0" applyNumberFormat="1" applyFont="1" applyFill="1" applyBorder="1"/>
    <xf numFmtId="165" fontId="7" fillId="5" borderId="4" xfId="0" applyNumberFormat="1" applyFont="1" applyFill="1" applyBorder="1" applyAlignment="1">
      <alignment horizontal="right"/>
    </xf>
    <xf numFmtId="165" fontId="19" fillId="5" borderId="4" xfId="0" applyNumberFormat="1" applyFont="1" applyFill="1" applyBorder="1"/>
    <xf numFmtId="165" fontId="2" fillId="0" borderId="4" xfId="0" applyNumberFormat="1" applyFont="1" applyFill="1" applyBorder="1" applyAlignment="1">
      <alignment horizontal="right"/>
    </xf>
    <xf numFmtId="165" fontId="33" fillId="0" borderId="4" xfId="0" applyNumberFormat="1" applyFont="1" applyFill="1" applyBorder="1"/>
    <xf numFmtId="165" fontId="18" fillId="0" borderId="4" xfId="0" applyNumberFormat="1" applyFont="1" applyFill="1" applyBorder="1" applyAlignment="1">
      <alignment horizontal="right"/>
    </xf>
    <xf numFmtId="165" fontId="21" fillId="4" borderId="4" xfId="0" applyNumberFormat="1" applyFont="1" applyFill="1" applyBorder="1" applyAlignment="1">
      <alignment horizontal="right"/>
    </xf>
    <xf numFmtId="165" fontId="2" fillId="11" borderId="4" xfId="0" applyNumberFormat="1" applyFont="1" applyFill="1" applyBorder="1" applyAlignment="1">
      <alignment horizontal="right"/>
    </xf>
    <xf numFmtId="165" fontId="33" fillId="11" borderId="4" xfId="0" applyNumberFormat="1" applyFont="1" applyFill="1" applyBorder="1"/>
    <xf numFmtId="165" fontId="18" fillId="11" borderId="4" xfId="0" applyNumberFormat="1" applyFont="1" applyFill="1" applyBorder="1" applyAlignment="1">
      <alignment horizontal="right"/>
    </xf>
    <xf numFmtId="165" fontId="8" fillId="7" borderId="4" xfId="0" applyNumberFormat="1" applyFont="1" applyFill="1" applyBorder="1" applyAlignment="1">
      <alignment horizontal="right"/>
    </xf>
    <xf numFmtId="165" fontId="33" fillId="7" borderId="4" xfId="0" applyNumberFormat="1" applyFont="1" applyFill="1" applyBorder="1"/>
    <xf numFmtId="165" fontId="7" fillId="7" borderId="4" xfId="0" applyNumberFormat="1" applyFont="1" applyFill="1" applyBorder="1" applyAlignment="1">
      <alignment horizontal="right"/>
    </xf>
    <xf numFmtId="165" fontId="7" fillId="8" borderId="4" xfId="0" applyNumberFormat="1" applyFont="1" applyFill="1" applyBorder="1" applyAlignment="1">
      <alignment horizontal="right"/>
    </xf>
    <xf numFmtId="165" fontId="33" fillId="8" borderId="4" xfId="0" applyNumberFormat="1" applyFont="1" applyFill="1" applyBorder="1"/>
    <xf numFmtId="165" fontId="18" fillId="10" borderId="4" xfId="0" applyNumberFormat="1" applyFont="1" applyFill="1" applyBorder="1" applyAlignment="1">
      <alignment horizontal="right"/>
    </xf>
    <xf numFmtId="165" fontId="18" fillId="0" borderId="4" xfId="0" applyNumberFormat="1" applyFont="1" applyBorder="1"/>
    <xf numFmtId="165" fontId="17" fillId="0" borderId="4" xfId="0" applyNumberFormat="1" applyFont="1" applyFill="1" applyBorder="1" applyAlignment="1">
      <alignment horizontal="right"/>
    </xf>
    <xf numFmtId="165" fontId="2" fillId="0" borderId="4" xfId="0" applyNumberFormat="1" applyFont="1" applyFill="1" applyBorder="1" applyAlignment="1">
      <alignment horizontal="right" wrapText="1"/>
    </xf>
    <xf numFmtId="165" fontId="2" fillId="0" borderId="8" xfId="0" applyNumberFormat="1" applyFont="1" applyFill="1" applyBorder="1" applyAlignment="1">
      <alignment horizontal="right" wrapText="1"/>
    </xf>
    <xf numFmtId="165" fontId="18" fillId="0" borderId="4" xfId="0" applyNumberFormat="1" applyFont="1" applyBorder="1" applyAlignment="1">
      <alignment horizontal="right" wrapText="1"/>
    </xf>
    <xf numFmtId="165" fontId="18" fillId="8" borderId="4" xfId="0" applyNumberFormat="1" applyFont="1" applyFill="1" applyBorder="1"/>
    <xf numFmtId="165" fontId="18" fillId="8" borderId="4" xfId="0" applyNumberFormat="1" applyFont="1" applyFill="1" applyBorder="1" applyAlignment="1">
      <alignment horizontal="right"/>
    </xf>
    <xf numFmtId="165" fontId="19" fillId="8" borderId="4" xfId="0" applyNumberFormat="1" applyFont="1" applyFill="1" applyBorder="1" applyAlignment="1">
      <alignment horizontal="right"/>
    </xf>
    <xf numFmtId="165" fontId="8" fillId="9" borderId="4" xfId="0" applyNumberFormat="1" applyFont="1" applyFill="1" applyBorder="1" applyAlignment="1">
      <alignment horizontal="center" vertical="center"/>
    </xf>
    <xf numFmtId="165" fontId="29" fillId="9" borderId="4" xfId="0" applyNumberFormat="1" applyFont="1" applyFill="1" applyBorder="1"/>
    <xf numFmtId="166" fontId="8" fillId="2" borderId="4" xfId="0" applyNumberFormat="1" applyFont="1" applyFill="1" applyBorder="1" applyAlignment="1">
      <alignment horizontal="right"/>
    </xf>
    <xf numFmtId="166" fontId="20" fillId="4" borderId="4" xfId="0" applyNumberFormat="1" applyFont="1" applyFill="1" applyBorder="1" applyAlignment="1">
      <alignment horizontal="right" wrapText="1"/>
    </xf>
    <xf numFmtId="166" fontId="7" fillId="5" borderId="4" xfId="0" applyNumberFormat="1" applyFont="1" applyFill="1" applyBorder="1" applyAlignment="1">
      <alignment horizontal="right" wrapText="1"/>
    </xf>
    <xf numFmtId="166" fontId="2" fillId="0" borderId="4" xfId="0" applyNumberFormat="1" applyFont="1" applyFill="1" applyBorder="1" applyAlignment="1">
      <alignment horizontal="right" wrapText="1"/>
    </xf>
    <xf numFmtId="166" fontId="7" fillId="11" borderId="4" xfId="0" applyNumberFormat="1" applyFont="1" applyFill="1" applyBorder="1" applyAlignment="1">
      <alignment horizontal="right" wrapText="1"/>
    </xf>
    <xf numFmtId="166" fontId="7" fillId="9" borderId="4" xfId="0" applyNumberFormat="1" applyFont="1" applyFill="1" applyBorder="1" applyAlignment="1">
      <alignment horizontal="right" wrapText="1"/>
    </xf>
    <xf numFmtId="166" fontId="7" fillId="7" borderId="4" xfId="0" applyNumberFormat="1" applyFont="1" applyFill="1" applyBorder="1" applyAlignment="1">
      <alignment horizontal="right" wrapText="1"/>
    </xf>
    <xf numFmtId="166" fontId="7" fillId="8" borderId="4" xfId="0" applyNumberFormat="1" applyFont="1" applyFill="1" applyBorder="1" applyAlignment="1">
      <alignment horizontal="right" wrapText="1"/>
    </xf>
    <xf numFmtId="0" fontId="7" fillId="4" borderId="5" xfId="0" applyNumberFormat="1" applyFont="1" applyFill="1" applyBorder="1" applyAlignment="1">
      <alignment horizontal="justify" vertical="justify" wrapText="1"/>
    </xf>
    <xf numFmtId="0" fontId="0" fillId="4" borderId="6" xfId="0" applyFill="1" applyBorder="1" applyAlignment="1"/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">
    <cellStyle name="xl31" xfId="1"/>
    <cellStyle name="xl34" xfId="2"/>
    <cellStyle name="xl52" xfId="3"/>
    <cellStyle name="Обычный" xfId="0" builtinId="0"/>
    <cellStyle name="Обычный_Лист1" xfId="4"/>
  </cellStyles>
  <dxfs count="0"/>
  <tableStyles count="0" defaultTableStyle="TableStyleMedium9" defaultPivotStyle="PivotStyleLight16"/>
  <colors>
    <mruColors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tabSelected="1" topLeftCell="C1" zoomScale="130" workbookViewId="0">
      <selection activeCell="L18" sqref="L18"/>
    </sheetView>
  </sheetViews>
  <sheetFormatPr defaultRowHeight="12.75" x14ac:dyDescent="0.2"/>
  <cols>
    <col min="1" max="1" width="45.42578125" customWidth="1"/>
    <col min="2" max="2" width="25.140625" customWidth="1"/>
    <col min="3" max="3" width="19.85546875" style="30" customWidth="1"/>
    <col min="4" max="4" width="19.140625" customWidth="1"/>
    <col min="5" max="5" width="19.42578125" customWidth="1"/>
    <col min="6" max="6" width="18.85546875" customWidth="1"/>
    <col min="7" max="7" width="18.140625" customWidth="1"/>
    <col min="8" max="8" width="19.42578125" customWidth="1"/>
    <col min="9" max="9" width="11.85546875" customWidth="1"/>
    <col min="10" max="10" width="17" customWidth="1"/>
    <col min="11" max="11" width="12" style="30" customWidth="1"/>
    <col min="12" max="12" width="35" customWidth="1"/>
    <col min="13" max="13" width="9.5703125" customWidth="1"/>
  </cols>
  <sheetData>
    <row r="1" spans="1:12" ht="20.25" customHeight="1" x14ac:dyDescent="0.25">
      <c r="A1" s="1"/>
      <c r="B1" s="1"/>
      <c r="C1" s="28"/>
      <c r="D1" s="5"/>
      <c r="E1" s="5"/>
      <c r="F1" s="5"/>
      <c r="G1" s="5"/>
      <c r="H1" s="5"/>
      <c r="I1" s="5"/>
      <c r="J1" s="5"/>
    </row>
    <row r="2" spans="1:12" hidden="1" x14ac:dyDescent="0.2">
      <c r="A2" s="1"/>
      <c r="B2" s="1"/>
      <c r="C2" s="29"/>
      <c r="D2" s="1"/>
      <c r="E2" s="1"/>
      <c r="F2" s="1"/>
      <c r="G2" s="1"/>
      <c r="H2" s="1"/>
      <c r="I2" s="1"/>
      <c r="J2" s="1"/>
    </row>
    <row r="3" spans="1:12" ht="30" customHeight="1" x14ac:dyDescent="0.2">
      <c r="A3" s="133" t="s">
        <v>194</v>
      </c>
      <c r="B3" s="133"/>
      <c r="C3" s="133"/>
      <c r="D3" s="133"/>
      <c r="E3" s="133"/>
      <c r="F3" s="133"/>
      <c r="G3" s="133"/>
      <c r="H3" s="133"/>
      <c r="I3" s="133"/>
      <c r="J3" s="133"/>
      <c r="K3" s="134"/>
      <c r="L3" s="135"/>
    </row>
    <row r="4" spans="1:12" ht="11.25" customHeight="1" x14ac:dyDescent="0.2">
      <c r="A4" s="8"/>
      <c r="B4" s="2"/>
      <c r="C4" s="29"/>
      <c r="D4" s="1"/>
      <c r="E4" s="1"/>
      <c r="F4" s="1"/>
      <c r="G4" s="1"/>
      <c r="H4" s="1"/>
      <c r="I4" s="1"/>
      <c r="J4" s="1"/>
    </row>
    <row r="5" spans="1:12" ht="24.75" customHeight="1" x14ac:dyDescent="0.2">
      <c r="A5" s="137" t="s">
        <v>8</v>
      </c>
      <c r="B5" s="138" t="s">
        <v>0</v>
      </c>
      <c r="C5" s="130" t="s">
        <v>168</v>
      </c>
      <c r="D5" s="130" t="s">
        <v>169</v>
      </c>
      <c r="E5" s="130" t="s">
        <v>170</v>
      </c>
      <c r="F5" s="131" t="s">
        <v>69</v>
      </c>
      <c r="G5" s="132"/>
      <c r="H5" s="139" t="s">
        <v>195</v>
      </c>
      <c r="I5" s="140"/>
      <c r="J5" s="139" t="s">
        <v>186</v>
      </c>
      <c r="K5" s="140"/>
      <c r="L5" s="136" t="s">
        <v>65</v>
      </c>
    </row>
    <row r="6" spans="1:12" ht="27.75" customHeight="1" x14ac:dyDescent="0.2">
      <c r="A6" s="137"/>
      <c r="B6" s="138"/>
      <c r="C6" s="130"/>
      <c r="D6" s="130"/>
      <c r="E6" s="130"/>
      <c r="F6" s="62" t="s">
        <v>147</v>
      </c>
      <c r="G6" s="62" t="s">
        <v>171</v>
      </c>
      <c r="H6" s="48" t="s">
        <v>189</v>
      </c>
      <c r="I6" s="48" t="s">
        <v>190</v>
      </c>
      <c r="J6" s="48" t="s">
        <v>189</v>
      </c>
      <c r="K6" s="48" t="s">
        <v>190</v>
      </c>
      <c r="L6" s="136"/>
    </row>
    <row r="7" spans="1:12" x14ac:dyDescent="0.2">
      <c r="A7" s="4">
        <v>1</v>
      </c>
      <c r="B7" s="9" t="s">
        <v>9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 t="s">
        <v>104</v>
      </c>
      <c r="I7" s="3" t="s">
        <v>191</v>
      </c>
      <c r="J7" s="49" t="s">
        <v>192</v>
      </c>
      <c r="K7" s="49" t="s">
        <v>193</v>
      </c>
      <c r="L7" s="15">
        <v>10</v>
      </c>
    </row>
    <row r="8" spans="1:12" s="7" customFormat="1" ht="15" customHeight="1" x14ac:dyDescent="0.25">
      <c r="A8" s="22" t="s">
        <v>10</v>
      </c>
      <c r="B8" s="21" t="s">
        <v>11</v>
      </c>
      <c r="C8" s="91">
        <f>C9+C21</f>
        <v>770403.39399999997</v>
      </c>
      <c r="D8" s="91">
        <f>D10+D12+D14+D19+D22+D28+D30+D32+D39+D40</f>
        <v>1080577.9490000003</v>
      </c>
      <c r="E8" s="91">
        <f>E10+E12+E14+E19+E22+E28+E30+E32+E39+E40</f>
        <v>1297402.7240000002</v>
      </c>
      <c r="F8" s="91">
        <f>F10+F12+F14+F19+F22+F28+F30+F32+F39+F40</f>
        <v>1279773.8430000001</v>
      </c>
      <c r="G8" s="91">
        <f>G10+G12+G14+G19+G22+G28+G30+G32+G39+G40</f>
        <v>1387539.8430000001</v>
      </c>
      <c r="H8" s="91">
        <f t="shared" ref="H8:H14" si="0">E8-C8</f>
        <v>526999.33000000019</v>
      </c>
      <c r="I8" s="120">
        <f t="shared" ref="I8:I14" si="1">E8/C8*100</f>
        <v>168.40563451619479</v>
      </c>
      <c r="J8" s="92">
        <f t="shared" ref="J8:J14" si="2">E8-D8</f>
        <v>216824.77499999991</v>
      </c>
      <c r="K8" s="50">
        <f t="shared" ref="K8:K14" si="3">E8/D8*100</f>
        <v>120.06563017509808</v>
      </c>
      <c r="L8" s="14"/>
    </row>
    <row r="9" spans="1:12" s="7" customFormat="1" ht="15" customHeight="1" x14ac:dyDescent="0.2">
      <c r="A9" s="128" t="s">
        <v>66</v>
      </c>
      <c r="B9" s="129"/>
      <c r="C9" s="93">
        <f>C10+C12+C14+C19+0.265</f>
        <v>648121.65299999993</v>
      </c>
      <c r="D9" s="93">
        <f>D10+D12+D14+D19</f>
        <v>936879.37199999997</v>
      </c>
      <c r="E9" s="93">
        <f>E10+E12+E14+E19</f>
        <v>1156918.8810000001</v>
      </c>
      <c r="F9" s="93">
        <f>F10+F12+F14+F19</f>
        <v>1139290</v>
      </c>
      <c r="G9" s="93">
        <f>G10+G12+G14+G19</f>
        <v>1257056</v>
      </c>
      <c r="H9" s="93">
        <f t="shared" si="0"/>
        <v>508797.22800000012</v>
      </c>
      <c r="I9" s="121">
        <f t="shared" si="1"/>
        <v>178.50335282657193</v>
      </c>
      <c r="J9" s="94">
        <f t="shared" si="2"/>
        <v>220039.50900000008</v>
      </c>
      <c r="K9" s="51">
        <f t="shared" si="3"/>
        <v>123.48642905118848</v>
      </c>
      <c r="L9" s="14"/>
    </row>
    <row r="10" spans="1:12" s="6" customFormat="1" ht="13.5" customHeight="1" x14ac:dyDescent="0.2">
      <c r="A10" s="24" t="s">
        <v>12</v>
      </c>
      <c r="B10" s="25" t="s">
        <v>13</v>
      </c>
      <c r="C10" s="95">
        <f>C11</f>
        <v>600034.19999999995</v>
      </c>
      <c r="D10" s="95">
        <f>D11</f>
        <v>873793.89</v>
      </c>
      <c r="E10" s="95">
        <f>E11</f>
        <v>1079821.8810000001</v>
      </c>
      <c r="F10" s="95">
        <f>F11</f>
        <v>1058000</v>
      </c>
      <c r="G10" s="95">
        <f>G11</f>
        <v>1159700</v>
      </c>
      <c r="H10" s="95">
        <f t="shared" si="0"/>
        <v>479787.6810000001</v>
      </c>
      <c r="I10" s="122">
        <f t="shared" si="1"/>
        <v>179.96005577682075</v>
      </c>
      <c r="J10" s="96">
        <f t="shared" si="2"/>
        <v>206027.99100000004</v>
      </c>
      <c r="K10" s="52">
        <f t="shared" si="3"/>
        <v>123.57855706681585</v>
      </c>
      <c r="L10" s="16"/>
    </row>
    <row r="11" spans="1:12" ht="89.25" x14ac:dyDescent="0.25">
      <c r="A11" s="20" t="s">
        <v>3</v>
      </c>
      <c r="B11" s="11" t="s">
        <v>14</v>
      </c>
      <c r="C11" s="97">
        <v>600034.19999999995</v>
      </c>
      <c r="D11" s="97">
        <v>873793.89</v>
      </c>
      <c r="E11" s="97">
        <v>1079821.8810000001</v>
      </c>
      <c r="F11" s="97">
        <v>1058000</v>
      </c>
      <c r="G11" s="97">
        <v>1159700</v>
      </c>
      <c r="H11" s="97">
        <f t="shared" si="0"/>
        <v>479787.6810000001</v>
      </c>
      <c r="I11" s="123">
        <f t="shared" si="1"/>
        <v>179.96005577682075</v>
      </c>
      <c r="J11" s="98">
        <f t="shared" si="2"/>
        <v>206027.99100000004</v>
      </c>
      <c r="K11" s="87">
        <f t="shared" si="3"/>
        <v>123.57855706681585</v>
      </c>
      <c r="L11" s="17" t="s">
        <v>183</v>
      </c>
    </row>
    <row r="12" spans="1:12" ht="31.5" x14ac:dyDescent="0.2">
      <c r="A12" s="24" t="s">
        <v>51</v>
      </c>
      <c r="B12" s="26" t="s">
        <v>46</v>
      </c>
      <c r="C12" s="95">
        <f>SUM(C13)</f>
        <v>29821.887999999999</v>
      </c>
      <c r="D12" s="95">
        <f>SUM(D13)</f>
        <v>33015.482000000004</v>
      </c>
      <c r="E12" s="95">
        <f>SUM(E13)</f>
        <v>36227</v>
      </c>
      <c r="F12" s="95">
        <f>SUM(F13)</f>
        <v>37920</v>
      </c>
      <c r="G12" s="95">
        <f>SUM(G13)</f>
        <v>50986</v>
      </c>
      <c r="H12" s="95">
        <f t="shared" si="0"/>
        <v>6405.112000000001</v>
      </c>
      <c r="I12" s="122">
        <f t="shared" si="1"/>
        <v>121.47788899213894</v>
      </c>
      <c r="J12" s="96">
        <f t="shared" si="2"/>
        <v>3211.5179999999964</v>
      </c>
      <c r="K12" s="52">
        <f t="shared" si="3"/>
        <v>109.72730914544877</v>
      </c>
      <c r="L12" s="17"/>
    </row>
    <row r="13" spans="1:12" ht="39.75" customHeight="1" x14ac:dyDescent="0.25">
      <c r="A13" s="20" t="s">
        <v>49</v>
      </c>
      <c r="B13" s="12" t="s">
        <v>50</v>
      </c>
      <c r="C13" s="97">
        <v>29821.887999999999</v>
      </c>
      <c r="D13" s="97">
        <v>33015.482000000004</v>
      </c>
      <c r="E13" s="97">
        <v>36227</v>
      </c>
      <c r="F13" s="97">
        <v>37920</v>
      </c>
      <c r="G13" s="97">
        <v>50986</v>
      </c>
      <c r="H13" s="97">
        <f t="shared" si="0"/>
        <v>6405.112000000001</v>
      </c>
      <c r="I13" s="123">
        <f t="shared" si="1"/>
        <v>121.47788899213894</v>
      </c>
      <c r="J13" s="98">
        <f t="shared" si="2"/>
        <v>3211.5179999999964</v>
      </c>
      <c r="K13" s="87">
        <f t="shared" si="3"/>
        <v>109.72730914544877</v>
      </c>
      <c r="L13" s="17" t="s">
        <v>184</v>
      </c>
    </row>
    <row r="14" spans="1:12" s="6" customFormat="1" x14ac:dyDescent="0.2">
      <c r="A14" s="24" t="s">
        <v>15</v>
      </c>
      <c r="B14" s="25" t="s">
        <v>16</v>
      </c>
      <c r="C14" s="95">
        <f t="shared" ref="C14" si="4">C15+C16+C17+C18</f>
        <v>9869.8670000000002</v>
      </c>
      <c r="D14" s="95">
        <f>D16+D17+D18+D15</f>
        <v>18370</v>
      </c>
      <c r="E14" s="95">
        <f>E16+E17+E18+E15</f>
        <v>23870</v>
      </c>
      <c r="F14" s="95">
        <f>F16+F17+F18+F15</f>
        <v>25370</v>
      </c>
      <c r="G14" s="95">
        <f>G16+G17+G18+G15</f>
        <v>26370</v>
      </c>
      <c r="H14" s="95">
        <f t="shared" si="0"/>
        <v>14000.133</v>
      </c>
      <c r="I14" s="122">
        <f t="shared" si="1"/>
        <v>241.84723056551826</v>
      </c>
      <c r="J14" s="96">
        <f t="shared" si="2"/>
        <v>5500</v>
      </c>
      <c r="K14" s="52">
        <f t="shared" si="3"/>
        <v>129.94011976047904</v>
      </c>
      <c r="L14" s="82"/>
    </row>
    <row r="15" spans="1:12" s="6" customFormat="1" ht="63.75" x14ac:dyDescent="0.25">
      <c r="A15" s="20" t="s">
        <v>72</v>
      </c>
      <c r="B15" s="11" t="s">
        <v>71</v>
      </c>
      <c r="C15" s="97">
        <v>4706.0829999999996</v>
      </c>
      <c r="D15" s="97">
        <v>5000</v>
      </c>
      <c r="E15" s="97">
        <v>10000</v>
      </c>
      <c r="F15" s="97">
        <v>11000</v>
      </c>
      <c r="G15" s="97">
        <v>12000</v>
      </c>
      <c r="H15" s="97">
        <f t="shared" ref="H15:H18" si="5">E15-C15</f>
        <v>5293.9170000000004</v>
      </c>
      <c r="I15" s="123">
        <f t="shared" ref="I15:I18" si="6">E15/C15*100</f>
        <v>212.49093991754927</v>
      </c>
      <c r="J15" s="98">
        <f t="shared" ref="J15:J18" si="7">E15-D15</f>
        <v>5000</v>
      </c>
      <c r="K15" s="87">
        <f t="shared" ref="K15:K18" si="8">E15/D15*100</f>
        <v>200</v>
      </c>
      <c r="L15" s="17" t="s">
        <v>185</v>
      </c>
    </row>
    <row r="16" spans="1:12" s="6" customFormat="1" ht="22.5" x14ac:dyDescent="0.25">
      <c r="A16" s="20" t="s">
        <v>4</v>
      </c>
      <c r="B16" s="11" t="s">
        <v>52</v>
      </c>
      <c r="C16" s="97">
        <v>-289.11</v>
      </c>
      <c r="D16" s="97">
        <v>0</v>
      </c>
      <c r="E16" s="97">
        <v>0</v>
      </c>
      <c r="F16" s="97">
        <v>0</v>
      </c>
      <c r="G16" s="97">
        <v>0</v>
      </c>
      <c r="H16" s="97">
        <f t="shared" si="5"/>
        <v>289.11</v>
      </c>
      <c r="I16" s="123">
        <f t="shared" si="6"/>
        <v>0</v>
      </c>
      <c r="J16" s="98">
        <f t="shared" si="7"/>
        <v>0</v>
      </c>
      <c r="K16" s="87"/>
      <c r="L16" s="17" t="s">
        <v>143</v>
      </c>
    </row>
    <row r="17" spans="1:12" ht="27" customHeight="1" x14ac:dyDescent="0.25">
      <c r="A17" s="23" t="s">
        <v>5</v>
      </c>
      <c r="B17" s="11" t="s">
        <v>53</v>
      </c>
      <c r="C17" s="97">
        <v>1192.5920000000001</v>
      </c>
      <c r="D17" s="99">
        <v>370</v>
      </c>
      <c r="E17" s="99">
        <v>370</v>
      </c>
      <c r="F17" s="99">
        <v>370</v>
      </c>
      <c r="G17" s="99">
        <v>370</v>
      </c>
      <c r="H17" s="97">
        <f t="shared" si="5"/>
        <v>-822.5920000000001</v>
      </c>
      <c r="I17" s="123">
        <f t="shared" si="6"/>
        <v>31.024860136576464</v>
      </c>
      <c r="J17" s="98">
        <f t="shared" si="7"/>
        <v>0</v>
      </c>
      <c r="K17" s="87">
        <f t="shared" si="8"/>
        <v>100</v>
      </c>
      <c r="L17" s="18" t="s">
        <v>161</v>
      </c>
    </row>
    <row r="18" spans="1:12" ht="42.75" customHeight="1" x14ac:dyDescent="0.25">
      <c r="A18" s="20" t="s">
        <v>45</v>
      </c>
      <c r="B18" s="11" t="s">
        <v>54</v>
      </c>
      <c r="C18" s="97">
        <v>4260.3019999999997</v>
      </c>
      <c r="D18" s="99">
        <v>13000</v>
      </c>
      <c r="E18" s="99">
        <v>13500</v>
      </c>
      <c r="F18" s="99">
        <v>14000</v>
      </c>
      <c r="G18" s="99">
        <v>14000</v>
      </c>
      <c r="H18" s="97">
        <f t="shared" si="5"/>
        <v>9239.6980000000003</v>
      </c>
      <c r="I18" s="123">
        <f t="shared" si="6"/>
        <v>316.87894426263676</v>
      </c>
      <c r="J18" s="98">
        <f t="shared" si="7"/>
        <v>500</v>
      </c>
      <c r="K18" s="87">
        <f t="shared" si="8"/>
        <v>103.84615384615385</v>
      </c>
      <c r="L18" s="18" t="s">
        <v>162</v>
      </c>
    </row>
    <row r="19" spans="1:12" s="6" customFormat="1" x14ac:dyDescent="0.2">
      <c r="A19" s="27" t="s">
        <v>17</v>
      </c>
      <c r="B19" s="25" t="s">
        <v>18</v>
      </c>
      <c r="C19" s="95">
        <f>C20</f>
        <v>8395.4330000000009</v>
      </c>
      <c r="D19" s="95">
        <f>D20</f>
        <v>11700</v>
      </c>
      <c r="E19" s="95">
        <f>E20</f>
        <v>17000</v>
      </c>
      <c r="F19" s="95">
        <f>F20</f>
        <v>18000</v>
      </c>
      <c r="G19" s="95">
        <f>G20</f>
        <v>20000</v>
      </c>
      <c r="H19" s="95">
        <f>E19-C19</f>
        <v>8604.5669999999991</v>
      </c>
      <c r="I19" s="122">
        <f>E19/C19*100</f>
        <v>202.49104483354222</v>
      </c>
      <c r="J19" s="96">
        <f>E19-D19</f>
        <v>5300</v>
      </c>
      <c r="K19" s="52">
        <f>E19/D19*100</f>
        <v>145.29914529914529</v>
      </c>
      <c r="L19" s="19"/>
    </row>
    <row r="20" spans="1:12" ht="54.75" customHeight="1" x14ac:dyDescent="0.25">
      <c r="A20" s="10" t="s">
        <v>19</v>
      </c>
      <c r="B20" s="11" t="s">
        <v>20</v>
      </c>
      <c r="C20" s="97">
        <v>8395.4330000000009</v>
      </c>
      <c r="D20" s="99">
        <v>11700</v>
      </c>
      <c r="E20" s="99">
        <v>17000</v>
      </c>
      <c r="F20" s="99">
        <v>18000</v>
      </c>
      <c r="G20" s="99">
        <v>20000</v>
      </c>
      <c r="H20" s="97">
        <f t="shared" ref="H20" si="9">E20-C20</f>
        <v>8604.5669999999991</v>
      </c>
      <c r="I20" s="123">
        <f>E20/C20*100</f>
        <v>202.49104483354222</v>
      </c>
      <c r="J20" s="98">
        <f>E20-D20</f>
        <v>5300</v>
      </c>
      <c r="K20" s="87">
        <f>E20/D20*100</f>
        <v>145.29914529914529</v>
      </c>
      <c r="L20" s="18" t="s">
        <v>187</v>
      </c>
    </row>
    <row r="21" spans="1:12" ht="14.25" x14ac:dyDescent="0.2">
      <c r="A21" s="128" t="s">
        <v>67</v>
      </c>
      <c r="B21" s="129"/>
      <c r="C21" s="100">
        <f>C22+C28+C30+C32+C39+C40</f>
        <v>122281.74099999999</v>
      </c>
      <c r="D21" s="100">
        <f>D22+D28+D30+D32+D39+D40</f>
        <v>143698.57699999999</v>
      </c>
      <c r="E21" s="100">
        <f>E22+E28+E30+E32+E39+E40</f>
        <v>140483.84299999999</v>
      </c>
      <c r="F21" s="100">
        <f>F22+F28+F30+F32+F39+F40</f>
        <v>140483.84299999999</v>
      </c>
      <c r="G21" s="100">
        <f>G22+G28+G30+G32+G39+G40</f>
        <v>130483.84300000001</v>
      </c>
      <c r="H21" s="93">
        <f>E21-C21</f>
        <v>18202.101999999999</v>
      </c>
      <c r="I21" s="121">
        <f>E21/C21*100</f>
        <v>114.88538014845568</v>
      </c>
      <c r="J21" s="94">
        <f>E21-D21</f>
        <v>-3214.7339999999967</v>
      </c>
      <c r="K21" s="51">
        <f>E21/D21*100</f>
        <v>97.762863024036776</v>
      </c>
      <c r="L21" s="18"/>
    </row>
    <row r="22" spans="1:12" s="6" customFormat="1" ht="31.5" x14ac:dyDescent="0.2">
      <c r="A22" s="24" t="s">
        <v>21</v>
      </c>
      <c r="B22" s="25" t="s">
        <v>22</v>
      </c>
      <c r="C22" s="95">
        <f>SUM(C23:C27)+0.387</f>
        <v>32931.589000000007</v>
      </c>
      <c r="D22" s="95">
        <f>SUM(D23:D27)</f>
        <v>35909.544000000002</v>
      </c>
      <c r="E22" s="95">
        <f>SUM(E23:E27)</f>
        <v>31808.733</v>
      </c>
      <c r="F22" s="95">
        <f>SUM(F23:F27)</f>
        <v>31808.733</v>
      </c>
      <c r="G22" s="95">
        <f>SUM(G23:G27)</f>
        <v>31808.733</v>
      </c>
      <c r="H22" s="95">
        <f>E22-C22</f>
        <v>-1122.856000000007</v>
      </c>
      <c r="I22" s="122">
        <f>E22/C22*100</f>
        <v>96.590337623854083</v>
      </c>
      <c r="J22" s="96">
        <f>E22-D22</f>
        <v>-4100.8110000000015</v>
      </c>
      <c r="K22" s="52">
        <f>E22/D22*100</f>
        <v>88.580164092309275</v>
      </c>
      <c r="L22" s="19"/>
    </row>
    <row r="23" spans="1:12" ht="46.5" customHeight="1" x14ac:dyDescent="0.25">
      <c r="A23" s="20" t="s">
        <v>23</v>
      </c>
      <c r="B23" s="11" t="s">
        <v>24</v>
      </c>
      <c r="C23" s="99">
        <v>26543.151000000002</v>
      </c>
      <c r="D23" s="99">
        <v>30200.61</v>
      </c>
      <c r="E23" s="99">
        <v>24200.61</v>
      </c>
      <c r="F23" s="99">
        <v>24200.61</v>
      </c>
      <c r="G23" s="99">
        <v>24200.61</v>
      </c>
      <c r="H23" s="97">
        <f t="shared" ref="H23:H27" si="10">E23-C23</f>
        <v>-2342.5410000000011</v>
      </c>
      <c r="I23" s="123">
        <f t="shared" ref="I23:I27" si="11">E23/C23*100</f>
        <v>91.174593400760898</v>
      </c>
      <c r="J23" s="98">
        <f t="shared" ref="J23:J27" si="12">E23-D23</f>
        <v>-6000</v>
      </c>
      <c r="K23" s="87">
        <f t="shared" ref="K23:K27" si="13">E23/D23*100</f>
        <v>80.132851621208971</v>
      </c>
      <c r="L23" s="18" t="s">
        <v>163</v>
      </c>
    </row>
    <row r="24" spans="1:12" ht="61.5" customHeight="1" x14ac:dyDescent="0.25">
      <c r="A24" s="20" t="s">
        <v>48</v>
      </c>
      <c r="B24" s="11" t="s">
        <v>47</v>
      </c>
      <c r="C24" s="99">
        <v>609.07899999999995</v>
      </c>
      <c r="D24" s="99">
        <v>449.11599999999999</v>
      </c>
      <c r="E24" s="99">
        <v>1970.665</v>
      </c>
      <c r="F24" s="99">
        <v>1970.665</v>
      </c>
      <c r="G24" s="99">
        <v>1970.665</v>
      </c>
      <c r="H24" s="97">
        <f t="shared" si="10"/>
        <v>1361.586</v>
      </c>
      <c r="I24" s="123">
        <f t="shared" si="11"/>
        <v>323.54834101980202</v>
      </c>
      <c r="J24" s="98">
        <f t="shared" si="12"/>
        <v>1521.549</v>
      </c>
      <c r="K24" s="87">
        <f t="shared" si="13"/>
        <v>438.78752927974068</v>
      </c>
      <c r="L24" s="18" t="s">
        <v>164</v>
      </c>
    </row>
    <row r="25" spans="1:12" ht="37.5" customHeight="1" x14ac:dyDescent="0.25">
      <c r="A25" s="20" t="s">
        <v>68</v>
      </c>
      <c r="B25" s="11" t="s">
        <v>64</v>
      </c>
      <c r="C25" s="99">
        <v>274.79899999999998</v>
      </c>
      <c r="D25" s="99">
        <v>307.46800000000002</v>
      </c>
      <c r="E25" s="99">
        <v>341.30399999999997</v>
      </c>
      <c r="F25" s="99">
        <v>341.30399999999997</v>
      </c>
      <c r="G25" s="99">
        <v>341.30399999999997</v>
      </c>
      <c r="H25" s="97">
        <f t="shared" si="10"/>
        <v>66.504999999999995</v>
      </c>
      <c r="I25" s="123">
        <f t="shared" si="11"/>
        <v>124.20132533233381</v>
      </c>
      <c r="J25" s="98">
        <f t="shared" si="12"/>
        <v>33.835999999999956</v>
      </c>
      <c r="K25" s="87">
        <f t="shared" si="13"/>
        <v>111.00472244266069</v>
      </c>
      <c r="L25" s="18" t="s">
        <v>164</v>
      </c>
    </row>
    <row r="26" spans="1:12" ht="36" customHeight="1" x14ac:dyDescent="0.25">
      <c r="A26" s="20" t="s">
        <v>55</v>
      </c>
      <c r="B26" s="11" t="s">
        <v>56</v>
      </c>
      <c r="C26" s="99">
        <v>16.914000000000001</v>
      </c>
      <c r="D26" s="99">
        <v>0.35</v>
      </c>
      <c r="E26" s="99">
        <v>0.35</v>
      </c>
      <c r="F26" s="99">
        <v>0.35</v>
      </c>
      <c r="G26" s="99">
        <v>0.35</v>
      </c>
      <c r="H26" s="97">
        <f t="shared" si="10"/>
        <v>-16.564</v>
      </c>
      <c r="I26" s="123">
        <f t="shared" si="11"/>
        <v>2.0692917110086317</v>
      </c>
      <c r="J26" s="98">
        <f t="shared" si="12"/>
        <v>0</v>
      </c>
      <c r="K26" s="87">
        <f t="shared" si="13"/>
        <v>100</v>
      </c>
      <c r="L26" s="18" t="s">
        <v>144</v>
      </c>
    </row>
    <row r="27" spans="1:12" ht="63" customHeight="1" x14ac:dyDescent="0.25">
      <c r="A27" s="20" t="s">
        <v>44</v>
      </c>
      <c r="B27" s="11" t="s">
        <v>25</v>
      </c>
      <c r="C27" s="99">
        <v>5487.259</v>
      </c>
      <c r="D27" s="99">
        <v>4952</v>
      </c>
      <c r="E27" s="99">
        <v>5295.8040000000001</v>
      </c>
      <c r="F27" s="99">
        <v>5295.8040000000001</v>
      </c>
      <c r="G27" s="99">
        <v>5295.8040000000001</v>
      </c>
      <c r="H27" s="97">
        <f t="shared" si="10"/>
        <v>-191.45499999999993</v>
      </c>
      <c r="I27" s="123">
        <f t="shared" si="11"/>
        <v>96.510917381519619</v>
      </c>
      <c r="J27" s="98">
        <f t="shared" si="12"/>
        <v>343.80400000000009</v>
      </c>
      <c r="K27" s="87">
        <f t="shared" si="13"/>
        <v>106.94273021001615</v>
      </c>
      <c r="L27" s="18" t="s">
        <v>165</v>
      </c>
    </row>
    <row r="28" spans="1:12" s="6" customFormat="1" ht="21" x14ac:dyDescent="0.2">
      <c r="A28" s="24" t="s">
        <v>26</v>
      </c>
      <c r="B28" s="25" t="s">
        <v>27</v>
      </c>
      <c r="C28" s="95">
        <f>C29</f>
        <v>4958.34</v>
      </c>
      <c r="D28" s="95">
        <f>D29</f>
        <v>4000</v>
      </c>
      <c r="E28" s="95">
        <f>E29</f>
        <v>4000</v>
      </c>
      <c r="F28" s="95">
        <f>F29</f>
        <v>4000</v>
      </c>
      <c r="G28" s="95">
        <f>G29</f>
        <v>4000</v>
      </c>
      <c r="H28" s="95">
        <f>E28-C28</f>
        <v>-958.34000000000015</v>
      </c>
      <c r="I28" s="122">
        <f>E28/C28*100</f>
        <v>80.67216044079268</v>
      </c>
      <c r="J28" s="96">
        <f>E28-D28</f>
        <v>0</v>
      </c>
      <c r="K28" s="52">
        <f>E28/D28*100</f>
        <v>100</v>
      </c>
      <c r="L28" s="19"/>
    </row>
    <row r="29" spans="1:12" ht="15" x14ac:dyDescent="0.25">
      <c r="A29" s="20" t="s">
        <v>6</v>
      </c>
      <c r="B29" s="11" t="s">
        <v>28</v>
      </c>
      <c r="C29" s="97">
        <v>4958.34</v>
      </c>
      <c r="D29" s="97">
        <v>4000</v>
      </c>
      <c r="E29" s="97">
        <v>4000</v>
      </c>
      <c r="F29" s="97">
        <v>4000</v>
      </c>
      <c r="G29" s="97">
        <v>4000</v>
      </c>
      <c r="H29" s="97">
        <f>E29-C29</f>
        <v>-958.34000000000015</v>
      </c>
      <c r="I29" s="123">
        <f>E29/C29*100</f>
        <v>80.67216044079268</v>
      </c>
      <c r="J29" s="98">
        <f>E29-D29</f>
        <v>0</v>
      </c>
      <c r="K29" s="87">
        <f>E29/D29*100</f>
        <v>100</v>
      </c>
      <c r="L29" s="18"/>
    </row>
    <row r="30" spans="1:12" s="6" customFormat="1" ht="21" x14ac:dyDescent="0.2">
      <c r="A30" s="24" t="s">
        <v>57</v>
      </c>
      <c r="B30" s="25" t="s">
        <v>29</v>
      </c>
      <c r="C30" s="95">
        <f>C31</f>
        <v>6872.759</v>
      </c>
      <c r="D30" s="95">
        <f t="shared" ref="D30:G30" si="14">D31</f>
        <v>17440.13</v>
      </c>
      <c r="E30" s="95">
        <f t="shared" si="14"/>
        <v>30012.25</v>
      </c>
      <c r="F30" s="95">
        <f t="shared" si="14"/>
        <v>30012.25</v>
      </c>
      <c r="G30" s="95">
        <f t="shared" si="14"/>
        <v>30012.25</v>
      </c>
      <c r="H30" s="95">
        <f>E30-C30</f>
        <v>23139.491000000002</v>
      </c>
      <c r="I30" s="122">
        <f>E30/C30*100</f>
        <v>436.68416133899069</v>
      </c>
      <c r="J30" s="96">
        <f>E30-D30</f>
        <v>12572.119999999999</v>
      </c>
      <c r="K30" s="52">
        <f>E30/D30*100</f>
        <v>172.08730668865425</v>
      </c>
      <c r="L30" s="19"/>
    </row>
    <row r="31" spans="1:12" ht="15" x14ac:dyDescent="0.25">
      <c r="A31" s="20" t="s">
        <v>40</v>
      </c>
      <c r="B31" s="11" t="s">
        <v>41</v>
      </c>
      <c r="C31" s="99">
        <v>6872.759</v>
      </c>
      <c r="D31" s="99">
        <v>17440.13</v>
      </c>
      <c r="E31" s="99">
        <v>30012.25</v>
      </c>
      <c r="F31" s="99">
        <v>30012.25</v>
      </c>
      <c r="G31" s="99">
        <v>30012.25</v>
      </c>
      <c r="H31" s="97">
        <f t="shared" ref="H31:H38" si="15">E31-C31</f>
        <v>23139.491000000002</v>
      </c>
      <c r="I31" s="97"/>
      <c r="J31" s="98">
        <f>E31-D31</f>
        <v>12572.119999999999</v>
      </c>
      <c r="K31" s="87">
        <f>E31/D31*100</f>
        <v>172.08730668865425</v>
      </c>
      <c r="L31" s="18"/>
    </row>
    <row r="32" spans="1:12" s="6" customFormat="1" ht="21" x14ac:dyDescent="0.2">
      <c r="A32" s="24" t="s">
        <v>30</v>
      </c>
      <c r="B32" s="25" t="s">
        <v>31</v>
      </c>
      <c r="C32" s="95">
        <f>C33+C35</f>
        <v>72454.144</v>
      </c>
      <c r="D32" s="95">
        <f>D33+D35</f>
        <v>71044.5</v>
      </c>
      <c r="E32" s="95">
        <f>E33+E35</f>
        <v>60794.5</v>
      </c>
      <c r="F32" s="95">
        <f>F33+F35</f>
        <v>60794.5</v>
      </c>
      <c r="G32" s="95">
        <f>G33+G35</f>
        <v>50794.5</v>
      </c>
      <c r="H32" s="95">
        <f>E32-C32</f>
        <v>-11659.644</v>
      </c>
      <c r="I32" s="122">
        <f t="shared" ref="I32:I38" si="16">E32/C32*100</f>
        <v>83.90755399718752</v>
      </c>
      <c r="J32" s="96">
        <f>E32-D32</f>
        <v>-10250</v>
      </c>
      <c r="K32" s="52">
        <f>E32/D32*100</f>
        <v>85.572422918030242</v>
      </c>
      <c r="L32" s="19"/>
    </row>
    <row r="33" spans="1:12" s="6" customFormat="1" ht="62.25" customHeight="1" x14ac:dyDescent="0.25">
      <c r="A33" s="65" t="s">
        <v>58</v>
      </c>
      <c r="B33" s="64" t="s">
        <v>32</v>
      </c>
      <c r="C33" s="101">
        <f>C34</f>
        <v>12685.248</v>
      </c>
      <c r="D33" s="101">
        <f>D34</f>
        <v>8000</v>
      </c>
      <c r="E33" s="101">
        <f>E34</f>
        <v>1000</v>
      </c>
      <c r="F33" s="101">
        <f>F34</f>
        <v>1000</v>
      </c>
      <c r="G33" s="101">
        <f>G34</f>
        <v>1000</v>
      </c>
      <c r="H33" s="101">
        <f t="shared" si="15"/>
        <v>-11685.248</v>
      </c>
      <c r="I33" s="124">
        <f t="shared" si="16"/>
        <v>7.883172642742184</v>
      </c>
      <c r="J33" s="102">
        <f t="shared" ref="J33:J38" si="17">E33-D33</f>
        <v>-7000</v>
      </c>
      <c r="K33" s="88">
        <f t="shared" ref="K33:K38" si="18">E33/D33*100</f>
        <v>12.5</v>
      </c>
      <c r="L33" s="18"/>
    </row>
    <row r="34" spans="1:12" s="6" customFormat="1" ht="77.25" customHeight="1" x14ac:dyDescent="0.25">
      <c r="A34" s="61" t="s">
        <v>70</v>
      </c>
      <c r="B34" s="60" t="s">
        <v>42</v>
      </c>
      <c r="C34" s="99">
        <v>12685.248</v>
      </c>
      <c r="D34" s="99">
        <v>8000</v>
      </c>
      <c r="E34" s="99">
        <v>1000</v>
      </c>
      <c r="F34" s="99">
        <v>1000</v>
      </c>
      <c r="G34" s="99">
        <v>1000</v>
      </c>
      <c r="H34" s="97">
        <f t="shared" si="15"/>
        <v>-11685.248</v>
      </c>
      <c r="I34" s="123">
        <f t="shared" si="16"/>
        <v>7.883172642742184</v>
      </c>
      <c r="J34" s="98">
        <f t="shared" si="17"/>
        <v>-7000</v>
      </c>
      <c r="K34" s="87">
        <f t="shared" si="18"/>
        <v>12.5</v>
      </c>
      <c r="L34" s="18" t="s">
        <v>166</v>
      </c>
    </row>
    <row r="35" spans="1:12" ht="22.5" customHeight="1" x14ac:dyDescent="0.25">
      <c r="A35" s="63" t="s">
        <v>59</v>
      </c>
      <c r="B35" s="64" t="s">
        <v>33</v>
      </c>
      <c r="C35" s="101">
        <f>C36+C37</f>
        <v>59768.896000000001</v>
      </c>
      <c r="D35" s="101">
        <f>D36+D37</f>
        <v>63044.5</v>
      </c>
      <c r="E35" s="101">
        <f>E36+E37</f>
        <v>59794.5</v>
      </c>
      <c r="F35" s="101">
        <f>F36+F37</f>
        <v>59794.5</v>
      </c>
      <c r="G35" s="101">
        <f>G36+G37</f>
        <v>49794.5</v>
      </c>
      <c r="H35" s="101">
        <f t="shared" si="15"/>
        <v>25.60399999999936</v>
      </c>
      <c r="I35" s="124">
        <f t="shared" si="16"/>
        <v>100.04283833517688</v>
      </c>
      <c r="J35" s="102">
        <f t="shared" si="17"/>
        <v>-3250</v>
      </c>
      <c r="K35" s="88">
        <f t="shared" si="18"/>
        <v>94.844911134198867</v>
      </c>
      <c r="L35" s="18"/>
    </row>
    <row r="36" spans="1:12" ht="39" customHeight="1" x14ac:dyDescent="0.25">
      <c r="A36" s="20" t="s">
        <v>43</v>
      </c>
      <c r="B36" s="11" t="s">
        <v>34</v>
      </c>
      <c r="C36" s="99">
        <v>25952.489000000001</v>
      </c>
      <c r="D36" s="99">
        <v>23473.5</v>
      </c>
      <c r="E36" s="99">
        <v>20223.5</v>
      </c>
      <c r="F36" s="99">
        <v>20223.5</v>
      </c>
      <c r="G36" s="99">
        <v>10223.5</v>
      </c>
      <c r="H36" s="97">
        <f t="shared" si="15"/>
        <v>-5728.9890000000014</v>
      </c>
      <c r="I36" s="123">
        <f t="shared" si="16"/>
        <v>77.925088418301613</v>
      </c>
      <c r="J36" s="98">
        <f t="shared" si="17"/>
        <v>-3250</v>
      </c>
      <c r="K36" s="87">
        <f t="shared" si="18"/>
        <v>86.154599867936184</v>
      </c>
      <c r="L36" s="18" t="s">
        <v>167</v>
      </c>
    </row>
    <row r="37" spans="1:12" ht="48" customHeight="1" x14ac:dyDescent="0.25">
      <c r="A37" s="63" t="s">
        <v>60</v>
      </c>
      <c r="B37" s="64" t="s">
        <v>61</v>
      </c>
      <c r="C37" s="103">
        <f>SUM(C38)</f>
        <v>33816.406999999999</v>
      </c>
      <c r="D37" s="103">
        <f>SUM(D38)</f>
        <v>39571</v>
      </c>
      <c r="E37" s="103">
        <f>SUM(E38)</f>
        <v>39571</v>
      </c>
      <c r="F37" s="103">
        <f>SUM(F38)</f>
        <v>39571</v>
      </c>
      <c r="G37" s="103">
        <f>SUM(G38)</f>
        <v>39571</v>
      </c>
      <c r="H37" s="101">
        <f t="shared" si="15"/>
        <v>5754.5930000000008</v>
      </c>
      <c r="I37" s="124">
        <f t="shared" si="16"/>
        <v>117.01716270448247</v>
      </c>
      <c r="J37" s="102">
        <f t="shared" si="17"/>
        <v>0</v>
      </c>
      <c r="K37" s="88">
        <f t="shared" si="18"/>
        <v>100</v>
      </c>
      <c r="L37" s="18"/>
    </row>
    <row r="38" spans="1:12" ht="67.5" customHeight="1" x14ac:dyDescent="0.25">
      <c r="A38" s="20" t="s">
        <v>62</v>
      </c>
      <c r="B38" s="11" t="s">
        <v>63</v>
      </c>
      <c r="C38" s="99">
        <v>33816.406999999999</v>
      </c>
      <c r="D38" s="99">
        <v>39571</v>
      </c>
      <c r="E38" s="99">
        <v>39571</v>
      </c>
      <c r="F38" s="99">
        <v>39571</v>
      </c>
      <c r="G38" s="99">
        <v>39571</v>
      </c>
      <c r="H38" s="97">
        <f t="shared" si="15"/>
        <v>5754.5930000000008</v>
      </c>
      <c r="I38" s="123">
        <f t="shared" si="16"/>
        <v>117.01716270448247</v>
      </c>
      <c r="J38" s="98">
        <f t="shared" si="17"/>
        <v>0</v>
      </c>
      <c r="K38" s="87">
        <f t="shared" si="18"/>
        <v>100</v>
      </c>
      <c r="L38" s="18" t="s">
        <v>146</v>
      </c>
    </row>
    <row r="39" spans="1:12" s="13" customFormat="1" ht="41.25" customHeight="1" x14ac:dyDescent="0.2">
      <c r="A39" s="24" t="s">
        <v>35</v>
      </c>
      <c r="B39" s="25" t="s">
        <v>36</v>
      </c>
      <c r="C39" s="95">
        <v>5056.9089999999997</v>
      </c>
      <c r="D39" s="95">
        <v>15028.36</v>
      </c>
      <c r="E39" s="95">
        <v>13868.36</v>
      </c>
      <c r="F39" s="95">
        <v>13868.36</v>
      </c>
      <c r="G39" s="95">
        <v>13868.36</v>
      </c>
      <c r="H39" s="95">
        <f>E39-C39</f>
        <v>8811.4510000000009</v>
      </c>
      <c r="I39" s="122">
        <f t="shared" ref="I39:I40" si="19">E39/C39*100</f>
        <v>274.24578927562277</v>
      </c>
      <c r="J39" s="96">
        <f t="shared" ref="I39:J94" si="20">E39-D39</f>
        <v>-1160</v>
      </c>
      <c r="K39" s="52">
        <f t="shared" ref="K39:K94" si="21">E39/D39*100</f>
        <v>92.281260230657239</v>
      </c>
      <c r="L39" s="17" t="s">
        <v>188</v>
      </c>
    </row>
    <row r="40" spans="1:12" s="6" customFormat="1" x14ac:dyDescent="0.2">
      <c r="A40" s="24" t="s">
        <v>37</v>
      </c>
      <c r="B40" s="25" t="s">
        <v>38</v>
      </c>
      <c r="C40" s="95">
        <f>C41</f>
        <v>8</v>
      </c>
      <c r="D40" s="95">
        <f>D41</f>
        <v>276.04300000000001</v>
      </c>
      <c r="E40" s="95">
        <f>E41</f>
        <v>0</v>
      </c>
      <c r="F40" s="95">
        <f>F41</f>
        <v>0</v>
      </c>
      <c r="G40" s="95">
        <f>G41</f>
        <v>0</v>
      </c>
      <c r="H40" s="95">
        <f>E40-C40</f>
        <v>-8</v>
      </c>
      <c r="I40" s="122">
        <f t="shared" si="19"/>
        <v>0</v>
      </c>
      <c r="J40" s="96">
        <f t="shared" si="20"/>
        <v>-276.04300000000001</v>
      </c>
      <c r="K40" s="52">
        <f t="shared" si="21"/>
        <v>0</v>
      </c>
      <c r="L40" s="19"/>
    </row>
    <row r="41" spans="1:12" ht="15" x14ac:dyDescent="0.25">
      <c r="A41" s="20" t="s">
        <v>7</v>
      </c>
      <c r="B41" s="11" t="s">
        <v>39</v>
      </c>
      <c r="C41" s="97">
        <v>8</v>
      </c>
      <c r="D41" s="97">
        <v>276.04300000000001</v>
      </c>
      <c r="E41" s="97"/>
      <c r="F41" s="97"/>
      <c r="G41" s="97"/>
      <c r="H41" s="97">
        <f t="shared" ref="H41" si="22">E41-C41</f>
        <v>-8</v>
      </c>
      <c r="I41" s="123">
        <f>E41/C41*100</f>
        <v>0</v>
      </c>
      <c r="J41" s="98">
        <f t="shared" si="20"/>
        <v>-276.04300000000001</v>
      </c>
      <c r="K41" s="87">
        <f t="shared" si="21"/>
        <v>0</v>
      </c>
      <c r="L41" s="18"/>
    </row>
    <row r="42" spans="1:12" ht="78" customHeight="1" x14ac:dyDescent="0.25">
      <c r="A42" s="32" t="s">
        <v>73</v>
      </c>
      <c r="B42" s="33" t="s">
        <v>74</v>
      </c>
      <c r="C42" s="104">
        <f>C43+C92+C93</f>
        <v>3020222.1679999996</v>
      </c>
      <c r="D42" s="104">
        <f>D43+D92+D93</f>
        <v>1648091.5710000002</v>
      </c>
      <c r="E42" s="104">
        <f>E43+E92+E93</f>
        <v>1799021.2989999999</v>
      </c>
      <c r="F42" s="104">
        <f>F43+F92+F93</f>
        <v>1888981.4579999999</v>
      </c>
      <c r="G42" s="104">
        <f>G43+G92+G93</f>
        <v>1903248.9090000002</v>
      </c>
      <c r="H42" s="104">
        <f>E42-C42</f>
        <v>-1221200.8689999997</v>
      </c>
      <c r="I42" s="126">
        <f t="shared" ref="I42:I63" si="23">E42/C42*100</f>
        <v>59.565859692742983</v>
      </c>
      <c r="J42" s="105">
        <f t="shared" si="20"/>
        <v>150929.72799999965</v>
      </c>
      <c r="K42" s="89">
        <f t="shared" si="21"/>
        <v>109.1578484263724</v>
      </c>
      <c r="L42" s="18" t="s">
        <v>182</v>
      </c>
    </row>
    <row r="43" spans="1:12" ht="50.25" customHeight="1" x14ac:dyDescent="0.25">
      <c r="A43" s="34" t="s">
        <v>75</v>
      </c>
      <c r="B43" s="35" t="s">
        <v>76</v>
      </c>
      <c r="C43" s="106">
        <f>C44+C45+C64+C86</f>
        <v>3015476.0869999998</v>
      </c>
      <c r="D43" s="106">
        <f>D44+D45+D64+D86</f>
        <v>1648091.5710000002</v>
      </c>
      <c r="E43" s="106">
        <f>E44+E45+E64+E86</f>
        <v>1799021.2989999999</v>
      </c>
      <c r="F43" s="106">
        <f>F44+F45+F64+F86</f>
        <v>1888981.4579999999</v>
      </c>
      <c r="G43" s="106">
        <f>G44+G45+G64+G86</f>
        <v>1903248.9090000002</v>
      </c>
      <c r="H43" s="106">
        <f>E43-C43</f>
        <v>-1216454.7879999999</v>
      </c>
      <c r="I43" s="126">
        <f t="shared" si="23"/>
        <v>59.659610857328616</v>
      </c>
      <c r="J43" s="105">
        <f t="shared" si="20"/>
        <v>150929.72799999965</v>
      </c>
      <c r="K43" s="89">
        <f t="shared" si="21"/>
        <v>109.1578484263724</v>
      </c>
      <c r="L43" s="75" t="s">
        <v>145</v>
      </c>
    </row>
    <row r="44" spans="1:12" ht="31.5" x14ac:dyDescent="0.25">
      <c r="A44" s="36" t="s">
        <v>77</v>
      </c>
      <c r="B44" s="37" t="s">
        <v>78</v>
      </c>
      <c r="C44" s="107">
        <v>110708.28200000001</v>
      </c>
      <c r="D44" s="107">
        <v>42526.163999999997</v>
      </c>
      <c r="E44" s="107">
        <v>0</v>
      </c>
      <c r="F44" s="107">
        <v>0</v>
      </c>
      <c r="G44" s="107">
        <v>0</v>
      </c>
      <c r="H44" s="107">
        <f>E44-C44</f>
        <v>-110708.28200000001</v>
      </c>
      <c r="I44" s="127">
        <f t="shared" si="23"/>
        <v>0</v>
      </c>
      <c r="J44" s="108">
        <f t="shared" si="20"/>
        <v>-42526.163999999997</v>
      </c>
      <c r="K44" s="90">
        <f t="shared" si="21"/>
        <v>0</v>
      </c>
      <c r="L44" s="47"/>
    </row>
    <row r="45" spans="1:12" ht="21" x14ac:dyDescent="0.25">
      <c r="A45" s="36" t="s">
        <v>79</v>
      </c>
      <c r="B45" s="37" t="s">
        <v>80</v>
      </c>
      <c r="C45" s="107">
        <f>SUM(C46:C63)</f>
        <v>1567401.92</v>
      </c>
      <c r="D45" s="107">
        <f>SUM(D46:D63)</f>
        <v>275462.924</v>
      </c>
      <c r="E45" s="107">
        <f>SUM(E46:E63)</f>
        <v>316291.984</v>
      </c>
      <c r="F45" s="107">
        <f>SUM(F46:F63)</f>
        <v>281058.04699999996</v>
      </c>
      <c r="G45" s="107">
        <f>SUM(G46:G63)</f>
        <v>171361.58799999999</v>
      </c>
      <c r="H45" s="107">
        <f>E45-C45</f>
        <v>-1251109.936</v>
      </c>
      <c r="I45" s="127">
        <f t="shared" si="23"/>
        <v>20.179379645011537</v>
      </c>
      <c r="J45" s="108">
        <f t="shared" si="20"/>
        <v>40829.06</v>
      </c>
      <c r="K45" s="90">
        <f t="shared" si="21"/>
        <v>114.8219801805342</v>
      </c>
      <c r="L45" s="47"/>
    </row>
    <row r="46" spans="1:12" ht="112.5" x14ac:dyDescent="0.25">
      <c r="A46" s="31" t="s">
        <v>172</v>
      </c>
      <c r="B46" s="55" t="s">
        <v>173</v>
      </c>
      <c r="C46" s="99"/>
      <c r="D46" s="99">
        <v>22637.674999999999</v>
      </c>
      <c r="E46" s="99"/>
      <c r="F46" s="99"/>
      <c r="G46" s="99"/>
      <c r="H46" s="97">
        <f t="shared" ref="H46" si="24">E46-C46</f>
        <v>0</v>
      </c>
      <c r="I46" s="123"/>
      <c r="J46" s="98">
        <f t="shared" si="20"/>
        <v>-22637.674999999999</v>
      </c>
      <c r="K46" s="87">
        <f t="shared" si="21"/>
        <v>0</v>
      </c>
      <c r="L46" s="47"/>
    </row>
    <row r="47" spans="1:12" ht="87" customHeight="1" x14ac:dyDescent="0.25">
      <c r="A47" s="54" t="s">
        <v>95</v>
      </c>
      <c r="B47" s="55" t="s">
        <v>97</v>
      </c>
      <c r="C47" s="109">
        <v>3641.47</v>
      </c>
      <c r="D47" s="109"/>
      <c r="E47" s="109"/>
      <c r="F47" s="109"/>
      <c r="G47" s="109"/>
      <c r="H47" s="97">
        <f t="shared" ref="H47:H63" si="25">E47-C47</f>
        <v>-3641.47</v>
      </c>
      <c r="I47" s="123">
        <f t="shared" si="23"/>
        <v>0</v>
      </c>
      <c r="J47" s="98">
        <f t="shared" si="20"/>
        <v>0</v>
      </c>
      <c r="K47" s="87"/>
      <c r="L47" s="56"/>
    </row>
    <row r="48" spans="1:12" ht="61.5" customHeight="1" x14ac:dyDescent="0.25">
      <c r="A48" s="54" t="s">
        <v>105</v>
      </c>
      <c r="B48" s="55" t="s">
        <v>106</v>
      </c>
      <c r="C48" s="109">
        <v>18246.526999999998</v>
      </c>
      <c r="D48" s="109"/>
      <c r="E48" s="109"/>
      <c r="F48" s="109"/>
      <c r="G48" s="109"/>
      <c r="H48" s="97">
        <f t="shared" ref="H48" si="26">E48-C48</f>
        <v>-18246.526999999998</v>
      </c>
      <c r="I48" s="123">
        <f t="shared" si="23"/>
        <v>0</v>
      </c>
      <c r="J48" s="98">
        <f t="shared" si="20"/>
        <v>0</v>
      </c>
      <c r="K48" s="87"/>
      <c r="L48" s="56"/>
    </row>
    <row r="49" spans="1:12" ht="62.25" customHeight="1" x14ac:dyDescent="0.25">
      <c r="A49" s="54" t="s">
        <v>96</v>
      </c>
      <c r="B49" s="70" t="s">
        <v>98</v>
      </c>
      <c r="C49" s="109">
        <v>1966.5740000000001</v>
      </c>
      <c r="D49" s="109"/>
      <c r="E49" s="109"/>
      <c r="F49" s="109"/>
      <c r="G49" s="109"/>
      <c r="H49" s="97">
        <f t="shared" si="25"/>
        <v>-1966.5740000000001</v>
      </c>
      <c r="I49" s="123">
        <f t="shared" si="23"/>
        <v>0</v>
      </c>
      <c r="J49" s="98">
        <f t="shared" si="20"/>
        <v>0</v>
      </c>
      <c r="K49" s="87"/>
      <c r="L49" s="56"/>
    </row>
    <row r="50" spans="1:12" ht="35.25" customHeight="1" x14ac:dyDescent="0.25">
      <c r="A50" s="54" t="s">
        <v>174</v>
      </c>
      <c r="B50" s="55" t="s">
        <v>175</v>
      </c>
      <c r="C50" s="109"/>
      <c r="D50" s="109"/>
      <c r="E50" s="109">
        <v>108000</v>
      </c>
      <c r="F50" s="109">
        <v>108000</v>
      </c>
      <c r="G50" s="109"/>
      <c r="H50" s="97">
        <f t="shared" ref="H50" si="27">E50-C50</f>
        <v>108000</v>
      </c>
      <c r="I50" s="123"/>
      <c r="J50" s="98">
        <f t="shared" si="20"/>
        <v>108000</v>
      </c>
      <c r="K50" s="87"/>
      <c r="L50" s="56"/>
    </row>
    <row r="51" spans="1:12" ht="39.75" customHeight="1" x14ac:dyDescent="0.25">
      <c r="A51" s="54" t="s">
        <v>148</v>
      </c>
      <c r="B51" s="55" t="s">
        <v>149</v>
      </c>
      <c r="C51" s="109"/>
      <c r="D51" s="109">
        <v>80.819999999999993</v>
      </c>
      <c r="E51" s="109"/>
      <c r="F51" s="109"/>
      <c r="G51" s="109"/>
      <c r="H51" s="97">
        <f t="shared" ref="H51" si="28">E51-C51</f>
        <v>0</v>
      </c>
      <c r="I51" s="123"/>
      <c r="J51" s="98">
        <f t="shared" si="20"/>
        <v>-80.819999999999993</v>
      </c>
      <c r="K51" s="87">
        <f t="shared" si="21"/>
        <v>0</v>
      </c>
      <c r="L51" s="56"/>
    </row>
    <row r="52" spans="1:12" ht="61.5" customHeight="1" x14ac:dyDescent="0.25">
      <c r="A52" s="57" t="s">
        <v>140</v>
      </c>
      <c r="B52" s="66" t="s">
        <v>141</v>
      </c>
      <c r="C52" s="110"/>
      <c r="D52" s="110">
        <v>430</v>
      </c>
      <c r="E52" s="110"/>
      <c r="F52" s="110"/>
      <c r="G52" s="110"/>
      <c r="H52" s="97">
        <f t="shared" ref="H52" si="29">E52-C52</f>
        <v>0</v>
      </c>
      <c r="I52" s="123"/>
      <c r="J52" s="98">
        <f t="shared" si="20"/>
        <v>-430</v>
      </c>
      <c r="K52" s="87">
        <f t="shared" si="21"/>
        <v>0</v>
      </c>
      <c r="L52" s="56"/>
    </row>
    <row r="53" spans="1:12" ht="36.75" customHeight="1" x14ac:dyDescent="0.25">
      <c r="A53" s="57" t="s">
        <v>118</v>
      </c>
      <c r="B53" s="66" t="s">
        <v>119</v>
      </c>
      <c r="C53" s="110">
        <v>564885.37100000004</v>
      </c>
      <c r="D53" s="110">
        <v>147696.19200000001</v>
      </c>
      <c r="E53" s="110">
        <v>147696.00399999999</v>
      </c>
      <c r="F53" s="110">
        <v>147696.00399999999</v>
      </c>
      <c r="G53" s="110">
        <v>147696.00399999999</v>
      </c>
      <c r="H53" s="97">
        <f t="shared" ref="H53:H54" si="30">E53-C53</f>
        <v>-417189.36700000009</v>
      </c>
      <c r="I53" s="123">
        <f t="shared" si="23"/>
        <v>26.146190286099653</v>
      </c>
      <c r="J53" s="98">
        <f t="shared" si="20"/>
        <v>-0.18800000002374873</v>
      </c>
      <c r="K53" s="87">
        <f t="shared" si="21"/>
        <v>99.999872711681007</v>
      </c>
      <c r="L53" s="56"/>
    </row>
    <row r="54" spans="1:12" ht="36.75" customHeight="1" x14ac:dyDescent="0.25">
      <c r="A54" s="57" t="s">
        <v>107</v>
      </c>
      <c r="B54" s="66" t="s">
        <v>108</v>
      </c>
      <c r="C54" s="110"/>
      <c r="D54" s="110"/>
      <c r="E54" s="110"/>
      <c r="F54" s="110"/>
      <c r="G54" s="110"/>
      <c r="H54" s="97">
        <f t="shared" si="30"/>
        <v>0</v>
      </c>
      <c r="I54" s="123"/>
      <c r="J54" s="98">
        <f t="shared" si="20"/>
        <v>0</v>
      </c>
      <c r="K54" s="87"/>
      <c r="L54" s="56"/>
    </row>
    <row r="55" spans="1:12" ht="24" customHeight="1" x14ac:dyDescent="0.25">
      <c r="A55" s="54" t="s">
        <v>120</v>
      </c>
      <c r="B55" s="70" t="s">
        <v>121</v>
      </c>
      <c r="C55" s="110">
        <v>3771.6039999999998</v>
      </c>
      <c r="D55" s="110">
        <v>6422.558</v>
      </c>
      <c r="E55" s="110">
        <v>13018.361000000001</v>
      </c>
      <c r="F55" s="110">
        <v>2754.8739999999998</v>
      </c>
      <c r="G55" s="110">
        <v>2687.6840000000002</v>
      </c>
      <c r="H55" s="97">
        <f t="shared" ref="H55:H58" si="31">E55-C55</f>
        <v>9246.7570000000014</v>
      </c>
      <c r="I55" s="123">
        <f t="shared" si="23"/>
        <v>345.16775886333778</v>
      </c>
      <c r="J55" s="98">
        <f t="shared" si="20"/>
        <v>6595.8030000000008</v>
      </c>
      <c r="K55" s="87">
        <f t="shared" si="21"/>
        <v>202.69744547266058</v>
      </c>
      <c r="L55" s="56"/>
    </row>
    <row r="56" spans="1:12" ht="24" customHeight="1" x14ac:dyDescent="0.25">
      <c r="A56" s="54" t="s">
        <v>176</v>
      </c>
      <c r="B56" s="72" t="s">
        <v>177</v>
      </c>
      <c r="C56" s="110"/>
      <c r="D56" s="110">
        <v>4225.384</v>
      </c>
      <c r="E56" s="110"/>
      <c r="F56" s="110"/>
      <c r="G56" s="110"/>
      <c r="H56" s="97">
        <f t="shared" ref="H56" si="32">E56-C56</f>
        <v>0</v>
      </c>
      <c r="I56" s="123"/>
      <c r="J56" s="98">
        <f t="shared" si="20"/>
        <v>-4225.384</v>
      </c>
      <c r="K56" s="87">
        <f t="shared" si="21"/>
        <v>0</v>
      </c>
      <c r="L56" s="56"/>
    </row>
    <row r="57" spans="1:12" ht="24.75" customHeight="1" x14ac:dyDescent="0.25">
      <c r="A57" s="54" t="s">
        <v>109</v>
      </c>
      <c r="B57" s="72" t="s">
        <v>111</v>
      </c>
      <c r="C57" s="110">
        <v>5177.5479999999998</v>
      </c>
      <c r="D57" s="110">
        <v>2118.9180000000001</v>
      </c>
      <c r="E57" s="110"/>
      <c r="F57" s="110"/>
      <c r="G57" s="110"/>
      <c r="H57" s="97">
        <f t="shared" si="31"/>
        <v>-5177.5479999999998</v>
      </c>
      <c r="I57" s="123">
        <f t="shared" si="23"/>
        <v>0</v>
      </c>
      <c r="J57" s="98">
        <f t="shared" si="20"/>
        <v>-2118.9180000000001</v>
      </c>
      <c r="K57" s="87">
        <f t="shared" si="21"/>
        <v>0</v>
      </c>
      <c r="L57" s="56"/>
    </row>
    <row r="58" spans="1:12" ht="39" customHeight="1" x14ac:dyDescent="0.25">
      <c r="A58" s="54" t="s">
        <v>122</v>
      </c>
      <c r="B58" s="71" t="s">
        <v>123</v>
      </c>
      <c r="C58" s="110">
        <v>571545.95299999998</v>
      </c>
      <c r="D58" s="110"/>
      <c r="E58" s="110"/>
      <c r="F58" s="110"/>
      <c r="G58" s="110"/>
      <c r="H58" s="97">
        <f t="shared" si="31"/>
        <v>-571545.95299999998</v>
      </c>
      <c r="I58" s="123">
        <f t="shared" si="23"/>
        <v>0</v>
      </c>
      <c r="J58" s="98">
        <f t="shared" si="20"/>
        <v>0</v>
      </c>
      <c r="K58" s="87"/>
      <c r="L58" s="56"/>
    </row>
    <row r="59" spans="1:12" ht="25.5" customHeight="1" x14ac:dyDescent="0.25">
      <c r="A59" s="54" t="s">
        <v>110</v>
      </c>
      <c r="B59" s="58" t="s">
        <v>112</v>
      </c>
      <c r="C59" s="110">
        <v>30873.559000000001</v>
      </c>
      <c r="D59" s="110"/>
      <c r="E59" s="110"/>
      <c r="F59" s="110"/>
      <c r="G59" s="110"/>
      <c r="H59" s="97">
        <f t="shared" ref="H59:H61" si="33">E59-C59</f>
        <v>-30873.559000000001</v>
      </c>
      <c r="I59" s="123">
        <f t="shared" si="23"/>
        <v>0</v>
      </c>
      <c r="J59" s="98">
        <f t="shared" si="20"/>
        <v>0</v>
      </c>
      <c r="K59" s="87"/>
      <c r="L59" s="56"/>
    </row>
    <row r="60" spans="1:12" ht="35.25" customHeight="1" x14ac:dyDescent="0.25">
      <c r="A60" s="54" t="s">
        <v>178</v>
      </c>
      <c r="B60" s="58" t="s">
        <v>179</v>
      </c>
      <c r="C60" s="110"/>
      <c r="D60" s="110">
        <v>1409.5239999999999</v>
      </c>
      <c r="E60" s="110">
        <v>1443.902</v>
      </c>
      <c r="F60" s="110">
        <v>1461.7280000000001</v>
      </c>
      <c r="G60" s="110">
        <v>1461.7280000000001</v>
      </c>
      <c r="H60" s="97"/>
      <c r="I60" s="123"/>
      <c r="J60" s="98">
        <f t="shared" si="20"/>
        <v>34.378000000000156</v>
      </c>
      <c r="K60" s="87">
        <f t="shared" si="21"/>
        <v>102.43897940013792</v>
      </c>
      <c r="L60" s="56"/>
    </row>
    <row r="61" spans="1:12" ht="24" customHeight="1" x14ac:dyDescent="0.25">
      <c r="A61" s="54" t="s">
        <v>124</v>
      </c>
      <c r="B61" s="58" t="s">
        <v>126</v>
      </c>
      <c r="C61" s="110">
        <v>24567.111000000001</v>
      </c>
      <c r="D61" s="110"/>
      <c r="E61" s="110"/>
      <c r="F61" s="110"/>
      <c r="G61" s="110"/>
      <c r="H61" s="97">
        <f t="shared" si="33"/>
        <v>-24567.111000000001</v>
      </c>
      <c r="I61" s="123">
        <f t="shared" si="23"/>
        <v>0</v>
      </c>
      <c r="J61" s="98">
        <f t="shared" si="20"/>
        <v>0</v>
      </c>
      <c r="K61" s="87"/>
      <c r="L61" s="56"/>
    </row>
    <row r="62" spans="1:12" ht="45" customHeight="1" x14ac:dyDescent="0.25">
      <c r="A62" s="54" t="s">
        <v>125</v>
      </c>
      <c r="B62" s="72" t="s">
        <v>127</v>
      </c>
      <c r="C62" s="110">
        <v>230009.413</v>
      </c>
      <c r="D62" s="110">
        <v>30328.330999999998</v>
      </c>
      <c r="E62" s="110">
        <v>18951.673999999999</v>
      </c>
      <c r="F62" s="110">
        <v>20581.303</v>
      </c>
      <c r="G62" s="110">
        <v>18951.673999999999</v>
      </c>
      <c r="H62" s="97">
        <f t="shared" si="25"/>
        <v>-211057.739</v>
      </c>
      <c r="I62" s="123">
        <f t="shared" si="23"/>
        <v>8.2395210495146127</v>
      </c>
      <c r="J62" s="98">
        <f t="shared" si="20"/>
        <v>-11376.656999999999</v>
      </c>
      <c r="K62" s="87">
        <f t="shared" si="21"/>
        <v>62.488351238319048</v>
      </c>
      <c r="L62" s="56"/>
    </row>
    <row r="63" spans="1:12" ht="15" x14ac:dyDescent="0.25">
      <c r="A63" s="23" t="s">
        <v>81</v>
      </c>
      <c r="B63" s="40" t="s">
        <v>82</v>
      </c>
      <c r="C63" s="97">
        <v>112716.79</v>
      </c>
      <c r="D63" s="97">
        <v>60113.521999999997</v>
      </c>
      <c r="E63" s="97">
        <v>27182.043000000001</v>
      </c>
      <c r="F63" s="97">
        <v>564.13800000000003</v>
      </c>
      <c r="G63" s="97">
        <v>564.49800000000005</v>
      </c>
      <c r="H63" s="97">
        <f t="shared" si="25"/>
        <v>-85534.746999999988</v>
      </c>
      <c r="I63" s="123">
        <f t="shared" si="23"/>
        <v>24.11534519391477</v>
      </c>
      <c r="J63" s="98">
        <f t="shared" si="20"/>
        <v>-32931.478999999992</v>
      </c>
      <c r="K63" s="87">
        <f t="shared" si="21"/>
        <v>45.217851318044552</v>
      </c>
      <c r="L63" s="47"/>
    </row>
    <row r="64" spans="1:12" ht="21" x14ac:dyDescent="0.25">
      <c r="A64" s="36" t="s">
        <v>83</v>
      </c>
      <c r="B64" s="37" t="s">
        <v>84</v>
      </c>
      <c r="C64" s="107">
        <f>C65+SUM(C79:C85)</f>
        <v>1166298.4209999999</v>
      </c>
      <c r="D64" s="107">
        <f>D65+SUM(D79:D85)</f>
        <v>1180162.5480000002</v>
      </c>
      <c r="E64" s="107">
        <f>E65+SUM(E79:E85)</f>
        <v>1429200.38</v>
      </c>
      <c r="F64" s="107">
        <f>F65+SUM(F79:F85)</f>
        <v>1554788.8399999999</v>
      </c>
      <c r="G64" s="107">
        <f>G65+SUM(G79:G85)</f>
        <v>1678752.7500000002</v>
      </c>
      <c r="H64" s="107">
        <f>E64-C64</f>
        <v>262901.95900000003</v>
      </c>
      <c r="I64" s="127">
        <f t="shared" ref="I64:I85" si="34">E64/C64*100</f>
        <v>122.54156862997246</v>
      </c>
      <c r="J64" s="108">
        <f t="shared" si="20"/>
        <v>249037.8319999997</v>
      </c>
      <c r="K64" s="90">
        <f t="shared" si="21"/>
        <v>121.10199416360395</v>
      </c>
      <c r="L64" s="47"/>
    </row>
    <row r="65" spans="1:12" ht="22.5" x14ac:dyDescent="0.25">
      <c r="A65" s="23" t="s">
        <v>103</v>
      </c>
      <c r="B65" s="40" t="s">
        <v>85</v>
      </c>
      <c r="C65" s="97">
        <f>SUM(C66:C78)</f>
        <v>1101534.7</v>
      </c>
      <c r="D65" s="97">
        <f>SUM(D66:D78)</f>
        <v>1107642.6060000001</v>
      </c>
      <c r="E65" s="97">
        <f>SUM(E66:E78)</f>
        <v>1304113.6099999999</v>
      </c>
      <c r="F65" s="97">
        <f>SUM(F66:F78)</f>
        <v>1428448.3529999999</v>
      </c>
      <c r="G65" s="97">
        <f>SUM(G66:G78)</f>
        <v>1551897.3350000002</v>
      </c>
      <c r="H65" s="97">
        <f t="shared" ref="H65:H85" si="35">E65-C65</f>
        <v>202578.90999999992</v>
      </c>
      <c r="I65" s="123">
        <f t="shared" si="34"/>
        <v>118.39060630591118</v>
      </c>
      <c r="J65" s="98">
        <f t="shared" si="20"/>
        <v>196471.00399999972</v>
      </c>
      <c r="K65" s="87">
        <f t="shared" si="21"/>
        <v>117.73776152485776</v>
      </c>
      <c r="L65" s="47"/>
    </row>
    <row r="66" spans="1:12" ht="38.25" customHeight="1" x14ac:dyDescent="0.25">
      <c r="A66" s="41" t="s">
        <v>86</v>
      </c>
      <c r="B66" s="42" t="s">
        <v>85</v>
      </c>
      <c r="C66" s="83">
        <v>631133.10499999998</v>
      </c>
      <c r="D66" s="83">
        <v>675502.34299999999</v>
      </c>
      <c r="E66" s="83">
        <v>859265.95600000001</v>
      </c>
      <c r="F66" s="83">
        <v>973640.81700000004</v>
      </c>
      <c r="G66" s="83">
        <v>1064037.3049999999</v>
      </c>
      <c r="H66" s="111">
        <f t="shared" si="35"/>
        <v>228132.85100000002</v>
      </c>
      <c r="I66" s="123">
        <f t="shared" si="34"/>
        <v>136.14655120966916</v>
      </c>
      <c r="J66" s="98">
        <f t="shared" si="20"/>
        <v>183763.61300000001</v>
      </c>
      <c r="K66" s="87">
        <f t="shared" si="21"/>
        <v>127.20399342863567</v>
      </c>
      <c r="L66" s="47"/>
    </row>
    <row r="67" spans="1:12" ht="33.75" x14ac:dyDescent="0.25">
      <c r="A67" s="76" t="s">
        <v>150</v>
      </c>
      <c r="B67" s="42" t="s">
        <v>85</v>
      </c>
      <c r="C67" s="84">
        <v>33790.9</v>
      </c>
      <c r="D67" s="83">
        <v>34568.65</v>
      </c>
      <c r="E67" s="83">
        <v>35666</v>
      </c>
      <c r="F67" s="83">
        <v>35666</v>
      </c>
      <c r="G67" s="83">
        <v>35666</v>
      </c>
      <c r="H67" s="111">
        <f t="shared" si="35"/>
        <v>1875.0999999999985</v>
      </c>
      <c r="I67" s="123">
        <f t="shared" si="34"/>
        <v>105.54912713186093</v>
      </c>
      <c r="J67" s="98">
        <f t="shared" si="20"/>
        <v>1097.3499999999985</v>
      </c>
      <c r="K67" s="87">
        <f t="shared" si="21"/>
        <v>103.174408025769</v>
      </c>
      <c r="L67" s="47"/>
    </row>
    <row r="68" spans="1:12" ht="16.5" customHeight="1" x14ac:dyDescent="0.25">
      <c r="A68" s="76" t="s">
        <v>151</v>
      </c>
      <c r="B68" s="42" t="s">
        <v>85</v>
      </c>
      <c r="C68" s="84">
        <v>888.62800000000004</v>
      </c>
      <c r="D68" s="83">
        <v>1101.2190000000001</v>
      </c>
      <c r="E68" s="83">
        <v>1111.5809999999999</v>
      </c>
      <c r="F68" s="83">
        <v>1153.444</v>
      </c>
      <c r="G68" s="83">
        <v>1196.982</v>
      </c>
      <c r="H68" s="111">
        <f t="shared" si="35"/>
        <v>222.95299999999986</v>
      </c>
      <c r="I68" s="123">
        <f t="shared" si="34"/>
        <v>125.08957629064128</v>
      </c>
      <c r="J68" s="98">
        <f t="shared" si="20"/>
        <v>10.361999999999853</v>
      </c>
      <c r="K68" s="87">
        <f t="shared" si="21"/>
        <v>100.94095724828576</v>
      </c>
      <c r="L68" s="47"/>
    </row>
    <row r="69" spans="1:12" ht="22.5" customHeight="1" x14ac:dyDescent="0.25">
      <c r="A69" s="77" t="s">
        <v>152</v>
      </c>
      <c r="B69" s="42" t="s">
        <v>85</v>
      </c>
      <c r="C69" s="83">
        <v>4095.866</v>
      </c>
      <c r="D69" s="83">
        <v>7874.1</v>
      </c>
      <c r="E69" s="83">
        <v>9094.2999999999993</v>
      </c>
      <c r="F69" s="83">
        <v>3390.165</v>
      </c>
      <c r="G69" s="83">
        <v>3390.165</v>
      </c>
      <c r="H69" s="111">
        <f t="shared" si="35"/>
        <v>4998.4339999999993</v>
      </c>
      <c r="I69" s="123">
        <f t="shared" si="34"/>
        <v>222.03607246916766</v>
      </c>
      <c r="J69" s="98">
        <f t="shared" si="20"/>
        <v>1220.1999999999989</v>
      </c>
      <c r="K69" s="87">
        <f t="shared" si="21"/>
        <v>115.49637418879617</v>
      </c>
      <c r="L69" s="47"/>
    </row>
    <row r="70" spans="1:12" ht="33.75" x14ac:dyDescent="0.25">
      <c r="A70" s="77" t="s">
        <v>153</v>
      </c>
      <c r="B70" s="42" t="s">
        <v>85</v>
      </c>
      <c r="C70" s="83">
        <v>1.4E-2</v>
      </c>
      <c r="D70" s="83">
        <v>1.9E-2</v>
      </c>
      <c r="E70" s="83">
        <v>0.02</v>
      </c>
      <c r="F70" s="83">
        <v>0.02</v>
      </c>
      <c r="G70" s="83">
        <v>2.1000000000000001E-2</v>
      </c>
      <c r="H70" s="111">
        <f t="shared" si="35"/>
        <v>6.0000000000000001E-3</v>
      </c>
      <c r="I70" s="123">
        <f t="shared" si="34"/>
        <v>142.85714285714286</v>
      </c>
      <c r="J70" s="98">
        <f t="shared" si="20"/>
        <v>1.0000000000000009E-3</v>
      </c>
      <c r="K70" s="87">
        <f t="shared" si="21"/>
        <v>105.26315789473684</v>
      </c>
      <c r="L70" s="47"/>
    </row>
    <row r="71" spans="1:12" ht="22.5" x14ac:dyDescent="0.25">
      <c r="A71" s="77" t="s">
        <v>154</v>
      </c>
      <c r="B71" s="42" t="s">
        <v>85</v>
      </c>
      <c r="C71" s="83">
        <v>1850.9880000000001</v>
      </c>
      <c r="D71" s="83">
        <v>3277.9270000000001</v>
      </c>
      <c r="E71" s="83">
        <v>3277.9270000000001</v>
      </c>
      <c r="F71" s="83">
        <v>3277.9270000000001</v>
      </c>
      <c r="G71" s="83">
        <v>3277.9270000000001</v>
      </c>
      <c r="H71" s="111">
        <f t="shared" si="35"/>
        <v>1426.9390000000001</v>
      </c>
      <c r="I71" s="123">
        <f t="shared" si="34"/>
        <v>177.09066725446087</v>
      </c>
      <c r="J71" s="98">
        <f t="shared" si="20"/>
        <v>0</v>
      </c>
      <c r="K71" s="87">
        <f t="shared" si="21"/>
        <v>100</v>
      </c>
      <c r="L71" s="47"/>
    </row>
    <row r="72" spans="1:12" ht="22.5" x14ac:dyDescent="0.25">
      <c r="A72" s="78" t="s">
        <v>155</v>
      </c>
      <c r="B72" s="42" t="s">
        <v>85</v>
      </c>
      <c r="C72" s="83">
        <v>11400</v>
      </c>
      <c r="D72" s="83">
        <v>8700</v>
      </c>
      <c r="E72" s="83">
        <v>15960</v>
      </c>
      <c r="F72" s="85"/>
      <c r="G72" s="85"/>
      <c r="H72" s="111">
        <f t="shared" si="35"/>
        <v>4560</v>
      </c>
      <c r="I72" s="123">
        <f t="shared" si="34"/>
        <v>140</v>
      </c>
      <c r="J72" s="98">
        <f t="shared" si="20"/>
        <v>7260</v>
      </c>
      <c r="K72" s="87">
        <f t="shared" si="21"/>
        <v>183.44827586206895</v>
      </c>
      <c r="L72" s="47"/>
    </row>
    <row r="73" spans="1:12" ht="22.5" customHeight="1" x14ac:dyDescent="0.25">
      <c r="A73" s="78" t="s">
        <v>156</v>
      </c>
      <c r="B73" s="42" t="s">
        <v>85</v>
      </c>
      <c r="C73" s="83">
        <v>13047.33</v>
      </c>
      <c r="D73" s="83">
        <v>12761.05</v>
      </c>
      <c r="E73" s="83">
        <v>16121.1</v>
      </c>
      <c r="F73" s="83">
        <v>16121.1</v>
      </c>
      <c r="G73" s="83">
        <v>16121.1</v>
      </c>
      <c r="H73" s="111">
        <f t="shared" si="35"/>
        <v>3073.7700000000004</v>
      </c>
      <c r="I73" s="123">
        <f t="shared" si="34"/>
        <v>123.55861314153931</v>
      </c>
      <c r="J73" s="98">
        <f t="shared" si="20"/>
        <v>3360.0500000000011</v>
      </c>
      <c r="K73" s="87">
        <f t="shared" si="21"/>
        <v>126.33051355491909</v>
      </c>
      <c r="L73" s="47"/>
    </row>
    <row r="74" spans="1:12" ht="22.5" x14ac:dyDescent="0.25">
      <c r="A74" s="78" t="s">
        <v>142</v>
      </c>
      <c r="B74" s="42" t="s">
        <v>85</v>
      </c>
      <c r="C74" s="83"/>
      <c r="D74" s="83">
        <v>3.387</v>
      </c>
      <c r="E74" s="83">
        <v>3.387</v>
      </c>
      <c r="F74" s="83">
        <v>3.387</v>
      </c>
      <c r="G74" s="83">
        <v>3.387</v>
      </c>
      <c r="H74" s="111">
        <f t="shared" si="35"/>
        <v>3.387</v>
      </c>
      <c r="I74" s="123"/>
      <c r="J74" s="98">
        <f t="shared" si="20"/>
        <v>0</v>
      </c>
      <c r="K74" s="87">
        <f t="shared" si="21"/>
        <v>100</v>
      </c>
      <c r="L74" s="47"/>
    </row>
    <row r="75" spans="1:12" ht="36" customHeight="1" x14ac:dyDescent="0.25">
      <c r="A75" s="79" t="s">
        <v>87</v>
      </c>
      <c r="B75" s="42" t="s">
        <v>85</v>
      </c>
      <c r="C75" s="83">
        <v>135446.38699999999</v>
      </c>
      <c r="D75" s="83">
        <v>53263.824000000001</v>
      </c>
      <c r="E75" s="83">
        <v>13897.594999999999</v>
      </c>
      <c r="F75" s="83">
        <v>3079.799</v>
      </c>
      <c r="G75" s="83">
        <v>3079.799</v>
      </c>
      <c r="H75" s="111">
        <f t="shared" si="35"/>
        <v>-121548.79199999999</v>
      </c>
      <c r="I75" s="123">
        <f t="shared" si="34"/>
        <v>10.260587460335875</v>
      </c>
      <c r="J75" s="98">
        <f t="shared" si="20"/>
        <v>-39366.228999999999</v>
      </c>
      <c r="K75" s="87">
        <f t="shared" si="21"/>
        <v>26.091996323808818</v>
      </c>
      <c r="L75" s="47"/>
    </row>
    <row r="76" spans="1:12" ht="22.5" x14ac:dyDescent="0.25">
      <c r="A76" s="79" t="s">
        <v>99</v>
      </c>
      <c r="B76" s="42" t="s">
        <v>130</v>
      </c>
      <c r="C76" s="83">
        <v>4170.6220000000003</v>
      </c>
      <c r="D76" s="83">
        <v>5165.7669999999998</v>
      </c>
      <c r="E76" s="83">
        <v>5214.2740000000003</v>
      </c>
      <c r="F76" s="83">
        <v>5410.2370000000001</v>
      </c>
      <c r="G76" s="83">
        <v>5614.0379999999996</v>
      </c>
      <c r="H76" s="111">
        <f t="shared" si="35"/>
        <v>1043.652</v>
      </c>
      <c r="I76" s="123">
        <f t="shared" si="34"/>
        <v>125.02389331855058</v>
      </c>
      <c r="J76" s="98">
        <f t="shared" si="20"/>
        <v>48.507000000000517</v>
      </c>
      <c r="K76" s="87">
        <f t="shared" si="21"/>
        <v>100.93900866996131</v>
      </c>
      <c r="L76" s="47"/>
    </row>
    <row r="77" spans="1:12" ht="33.75" x14ac:dyDescent="0.25">
      <c r="A77" s="80" t="s">
        <v>157</v>
      </c>
      <c r="B77" s="42" t="s">
        <v>85</v>
      </c>
      <c r="C77" s="83">
        <v>234150.87299999999</v>
      </c>
      <c r="D77" s="83">
        <v>263855.73599999998</v>
      </c>
      <c r="E77" s="83">
        <v>307052.14799999999</v>
      </c>
      <c r="F77" s="83">
        <v>346743.45899999997</v>
      </c>
      <c r="G77" s="83">
        <v>378234.93900000001</v>
      </c>
      <c r="H77" s="111">
        <f t="shared" si="35"/>
        <v>72901.274999999994</v>
      </c>
      <c r="I77" s="123">
        <f t="shared" si="34"/>
        <v>131.13431697519232</v>
      </c>
      <c r="J77" s="98">
        <f t="shared" si="20"/>
        <v>43196.412000000011</v>
      </c>
      <c r="K77" s="87">
        <f t="shared" si="21"/>
        <v>116.37122340217006</v>
      </c>
      <c r="L77" s="47"/>
    </row>
    <row r="78" spans="1:12" ht="45" x14ac:dyDescent="0.25">
      <c r="A78" s="79" t="s">
        <v>158</v>
      </c>
      <c r="B78" s="42" t="s">
        <v>130</v>
      </c>
      <c r="C78" s="83">
        <v>31559.987000000001</v>
      </c>
      <c r="D78" s="83">
        <v>41568.584000000003</v>
      </c>
      <c r="E78" s="83">
        <v>37449.322</v>
      </c>
      <c r="F78" s="83">
        <v>39961.998</v>
      </c>
      <c r="G78" s="83">
        <v>41275.671999999999</v>
      </c>
      <c r="H78" s="111">
        <f t="shared" ref="H78" si="36">E78-C78</f>
        <v>5889.3349999999991</v>
      </c>
      <c r="I78" s="123">
        <f t="shared" si="34"/>
        <v>118.66076497433285</v>
      </c>
      <c r="J78" s="98">
        <f t="shared" si="20"/>
        <v>-4119.2620000000024</v>
      </c>
      <c r="K78" s="87">
        <f t="shared" si="21"/>
        <v>90.090444264351163</v>
      </c>
      <c r="L78" s="47"/>
    </row>
    <row r="79" spans="1:12" ht="52.5" customHeight="1" x14ac:dyDescent="0.25">
      <c r="A79" s="86" t="s">
        <v>88</v>
      </c>
      <c r="B79" s="39" t="s">
        <v>131</v>
      </c>
      <c r="C79" s="112">
        <v>7531.1480000000001</v>
      </c>
      <c r="D79" s="112">
        <v>13484.752</v>
      </c>
      <c r="E79" s="112">
        <v>17632.142</v>
      </c>
      <c r="F79" s="112">
        <v>18338.282999999999</v>
      </c>
      <c r="G79" s="112">
        <v>19076.522000000001</v>
      </c>
      <c r="H79" s="97">
        <f t="shared" si="35"/>
        <v>10100.993999999999</v>
      </c>
      <c r="I79" s="123">
        <f t="shared" si="34"/>
        <v>234.12289866033703</v>
      </c>
      <c r="J79" s="98">
        <f t="shared" si="20"/>
        <v>4147.3899999999994</v>
      </c>
      <c r="K79" s="87">
        <f t="shared" si="21"/>
        <v>130.75614590464843</v>
      </c>
      <c r="L79" s="47"/>
    </row>
    <row r="80" spans="1:12" ht="45" x14ac:dyDescent="0.25">
      <c r="A80" s="67" t="s">
        <v>113</v>
      </c>
      <c r="B80" s="39" t="s">
        <v>132</v>
      </c>
      <c r="C80" s="112">
        <v>17474.7</v>
      </c>
      <c r="D80" s="112">
        <v>16605.240000000002</v>
      </c>
      <c r="E80" s="112">
        <v>59006.16</v>
      </c>
      <c r="F80" s="112">
        <v>59006.16</v>
      </c>
      <c r="G80" s="112">
        <v>59006.16</v>
      </c>
      <c r="H80" s="97">
        <f t="shared" si="35"/>
        <v>41531.460000000006</v>
      </c>
      <c r="I80" s="123">
        <f t="shared" si="34"/>
        <v>337.66622602963145</v>
      </c>
      <c r="J80" s="98">
        <f t="shared" si="20"/>
        <v>42400.92</v>
      </c>
      <c r="K80" s="87">
        <f t="shared" si="21"/>
        <v>355.34662552302768</v>
      </c>
      <c r="L80" s="47"/>
    </row>
    <row r="81" spans="1:12" ht="45" x14ac:dyDescent="0.25">
      <c r="A81" s="38" t="s">
        <v>89</v>
      </c>
      <c r="B81" s="39" t="s">
        <v>133</v>
      </c>
      <c r="C81" s="113">
        <v>7.5430000000000001</v>
      </c>
      <c r="D81" s="113">
        <v>30.417000000000002</v>
      </c>
      <c r="E81" s="113">
        <v>34.262999999999998</v>
      </c>
      <c r="F81" s="113">
        <v>422.88499999999999</v>
      </c>
      <c r="G81" s="113">
        <v>34.262999999999998</v>
      </c>
      <c r="H81" s="97">
        <f t="shared" si="35"/>
        <v>26.72</v>
      </c>
      <c r="I81" s="123">
        <f t="shared" si="34"/>
        <v>454.235715232666</v>
      </c>
      <c r="J81" s="98">
        <f t="shared" si="20"/>
        <v>3.8459999999999965</v>
      </c>
      <c r="K81" s="87">
        <f t="shared" si="21"/>
        <v>112.64424499457539</v>
      </c>
      <c r="L81" s="47"/>
    </row>
    <row r="82" spans="1:12" ht="45" x14ac:dyDescent="0.25">
      <c r="A82" s="59" t="s">
        <v>102</v>
      </c>
      <c r="B82" s="39" t="s">
        <v>134</v>
      </c>
      <c r="C82" s="112">
        <v>34492.15</v>
      </c>
      <c r="D82" s="112">
        <v>36255.050000000003</v>
      </c>
      <c r="E82" s="112">
        <v>42103.05</v>
      </c>
      <c r="F82" s="112">
        <v>42103.05</v>
      </c>
      <c r="G82" s="112">
        <v>42103.05</v>
      </c>
      <c r="H82" s="97">
        <f t="shared" si="35"/>
        <v>7610.9000000000015</v>
      </c>
      <c r="I82" s="123">
        <f t="shared" si="34"/>
        <v>122.06560043372188</v>
      </c>
      <c r="J82" s="98">
        <f t="shared" si="20"/>
        <v>5848</v>
      </c>
      <c r="K82" s="87">
        <f t="shared" si="21"/>
        <v>116.13016669401917</v>
      </c>
      <c r="L82" s="47"/>
    </row>
    <row r="83" spans="1:12" ht="27.75" customHeight="1" x14ac:dyDescent="0.25">
      <c r="A83" s="38" t="s">
        <v>90</v>
      </c>
      <c r="B83" s="39" t="s">
        <v>135</v>
      </c>
      <c r="C83" s="113">
        <v>2282.2979999999998</v>
      </c>
      <c r="D83" s="113">
        <v>2166.181</v>
      </c>
      <c r="E83" s="113">
        <v>2289.1999999999998</v>
      </c>
      <c r="F83" s="113">
        <v>2289.1999999999998</v>
      </c>
      <c r="G83" s="113">
        <v>2289.1999999999998</v>
      </c>
      <c r="H83" s="97">
        <f t="shared" ref="H83" si="37">E83-C83</f>
        <v>6.9020000000000437</v>
      </c>
      <c r="I83" s="123">
        <f t="shared" si="34"/>
        <v>100.30241449626649</v>
      </c>
      <c r="J83" s="98">
        <f t="shared" si="20"/>
        <v>123.01899999999978</v>
      </c>
      <c r="K83" s="87">
        <f t="shared" si="21"/>
        <v>105.67907298605239</v>
      </c>
      <c r="L83" s="47"/>
    </row>
    <row r="84" spans="1:12" ht="22.5" x14ac:dyDescent="0.25">
      <c r="A84" s="59" t="s">
        <v>114</v>
      </c>
      <c r="B84" s="39" t="s">
        <v>136</v>
      </c>
      <c r="C84" s="112">
        <v>2430.98</v>
      </c>
      <c r="D84" s="112">
        <v>2916.424</v>
      </c>
      <c r="E84" s="112">
        <v>2949.9389999999999</v>
      </c>
      <c r="F84" s="112">
        <v>3067.9369999999999</v>
      </c>
      <c r="G84" s="112">
        <v>3190.654</v>
      </c>
      <c r="H84" s="97">
        <f t="shared" ref="H84" si="38">E84-C84</f>
        <v>518.95899999999983</v>
      </c>
      <c r="I84" s="123">
        <f t="shared" si="34"/>
        <v>121.3477280767427</v>
      </c>
      <c r="J84" s="98">
        <f t="shared" si="20"/>
        <v>33.514999999999873</v>
      </c>
      <c r="K84" s="87">
        <f t="shared" si="21"/>
        <v>101.14918132617206</v>
      </c>
      <c r="L84" s="47"/>
    </row>
    <row r="85" spans="1:12" ht="22.5" x14ac:dyDescent="0.25">
      <c r="A85" s="38" t="s">
        <v>115</v>
      </c>
      <c r="B85" s="39" t="s">
        <v>137</v>
      </c>
      <c r="C85" s="112">
        <v>544.90200000000004</v>
      </c>
      <c r="D85" s="112">
        <v>1061.8779999999999</v>
      </c>
      <c r="E85" s="112">
        <v>1072.0160000000001</v>
      </c>
      <c r="F85" s="112">
        <v>1112.972</v>
      </c>
      <c r="G85" s="112">
        <v>1155.566</v>
      </c>
      <c r="H85" s="97">
        <f t="shared" si="35"/>
        <v>527.11400000000003</v>
      </c>
      <c r="I85" s="123">
        <f t="shared" si="34"/>
        <v>196.73555978873264</v>
      </c>
      <c r="J85" s="98">
        <f t="shared" si="20"/>
        <v>10.138000000000147</v>
      </c>
      <c r="K85" s="87">
        <f t="shared" si="21"/>
        <v>100.95472361231705</v>
      </c>
      <c r="L85" s="47"/>
    </row>
    <row r="86" spans="1:12" ht="15" x14ac:dyDescent="0.25">
      <c r="A86" s="36" t="s">
        <v>91</v>
      </c>
      <c r="B86" s="37" t="s">
        <v>92</v>
      </c>
      <c r="C86" s="107">
        <f>SUM(C87:C91)</f>
        <v>171067.46400000001</v>
      </c>
      <c r="D86" s="107">
        <f>SUM(D87:D91)</f>
        <v>149939.935</v>
      </c>
      <c r="E86" s="107">
        <f>SUM(E87:E91)</f>
        <v>53528.934999999998</v>
      </c>
      <c r="F86" s="107">
        <f>SUM(F87:F91)</f>
        <v>53134.570999999996</v>
      </c>
      <c r="G86" s="107">
        <f>SUM(G87:G91)</f>
        <v>53134.570999999996</v>
      </c>
      <c r="H86" s="107">
        <f>E86-C86</f>
        <v>-117538.52900000001</v>
      </c>
      <c r="I86" s="127">
        <f t="shared" ref="I86:I90" si="39">E86/C86*100</f>
        <v>31.291125587738875</v>
      </c>
      <c r="J86" s="108">
        <f t="shared" si="20"/>
        <v>-96411</v>
      </c>
      <c r="K86" s="90">
        <f t="shared" si="21"/>
        <v>35.700252237671037</v>
      </c>
      <c r="L86" s="47"/>
    </row>
    <row r="87" spans="1:12" ht="45" x14ac:dyDescent="0.25">
      <c r="A87" s="73" t="s">
        <v>128</v>
      </c>
      <c r="B87" s="74" t="s">
        <v>129</v>
      </c>
      <c r="C87" s="109">
        <v>4996.3320000000003</v>
      </c>
      <c r="D87" s="109">
        <v>0</v>
      </c>
      <c r="E87" s="110">
        <v>0</v>
      </c>
      <c r="F87" s="110">
        <v>0</v>
      </c>
      <c r="G87" s="110">
        <v>0</v>
      </c>
      <c r="H87" s="97">
        <f t="shared" ref="H87" si="40">E87-C87</f>
        <v>-4996.3320000000003</v>
      </c>
      <c r="I87" s="123">
        <f t="shared" si="39"/>
        <v>0</v>
      </c>
      <c r="J87" s="98">
        <f t="shared" si="20"/>
        <v>0</v>
      </c>
      <c r="K87" s="87"/>
      <c r="L87" s="47"/>
    </row>
    <row r="88" spans="1:12" ht="63.75" customHeight="1" x14ac:dyDescent="0.25">
      <c r="A88" s="81" t="s">
        <v>159</v>
      </c>
      <c r="B88" s="74" t="s">
        <v>160</v>
      </c>
      <c r="C88" s="109">
        <v>654.48699999999997</v>
      </c>
      <c r="D88" s="109">
        <v>3212.9349999999999</v>
      </c>
      <c r="E88" s="110">
        <v>3212.9349999999999</v>
      </c>
      <c r="F88" s="110">
        <v>4228.5709999999999</v>
      </c>
      <c r="G88" s="110">
        <v>4228.5709999999999</v>
      </c>
      <c r="H88" s="97">
        <f t="shared" ref="H88:H91" si="41">E88-C88</f>
        <v>2558.4479999999999</v>
      </c>
      <c r="I88" s="123">
        <f t="shared" si="39"/>
        <v>490.90891033740934</v>
      </c>
      <c r="J88" s="98">
        <f t="shared" si="20"/>
        <v>0</v>
      </c>
      <c r="K88" s="87">
        <f t="shared" si="21"/>
        <v>100</v>
      </c>
      <c r="L88" s="47"/>
    </row>
    <row r="89" spans="1:12" ht="45" x14ac:dyDescent="0.25">
      <c r="A89" s="38" t="s">
        <v>100</v>
      </c>
      <c r="B89" s="58" t="s">
        <v>138</v>
      </c>
      <c r="C89" s="110">
        <v>28930.646000000001</v>
      </c>
      <c r="D89" s="110">
        <v>38727</v>
      </c>
      <c r="E89" s="114">
        <v>48906</v>
      </c>
      <c r="F89" s="114">
        <v>48906</v>
      </c>
      <c r="G89" s="114">
        <v>48906</v>
      </c>
      <c r="H89" s="97">
        <f t="shared" si="41"/>
        <v>19975.353999999999</v>
      </c>
      <c r="I89" s="123">
        <f t="shared" si="39"/>
        <v>169.04565490863911</v>
      </c>
      <c r="J89" s="98">
        <f t="shared" si="20"/>
        <v>10179</v>
      </c>
      <c r="K89" s="87">
        <f t="shared" si="21"/>
        <v>126.28398791540785</v>
      </c>
      <c r="L89" s="47"/>
    </row>
    <row r="90" spans="1:12" ht="45" x14ac:dyDescent="0.25">
      <c r="A90" s="38" t="s">
        <v>101</v>
      </c>
      <c r="B90" s="58" t="s">
        <v>139</v>
      </c>
      <c r="C90" s="110">
        <v>136485.99900000001</v>
      </c>
      <c r="D90" s="110">
        <v>108000</v>
      </c>
      <c r="E90" s="114">
        <v>0</v>
      </c>
      <c r="F90" s="114">
        <v>0</v>
      </c>
      <c r="G90" s="114">
        <v>0</v>
      </c>
      <c r="H90" s="97">
        <f t="shared" ref="H90" si="42">E90-C90</f>
        <v>-136485.99900000001</v>
      </c>
      <c r="I90" s="123">
        <f t="shared" si="39"/>
        <v>0</v>
      </c>
      <c r="J90" s="98">
        <f t="shared" si="20"/>
        <v>-108000</v>
      </c>
      <c r="K90" s="87">
        <f t="shared" si="21"/>
        <v>0</v>
      </c>
      <c r="L90" s="47"/>
    </row>
    <row r="91" spans="1:12" ht="72" customHeight="1" x14ac:dyDescent="0.25">
      <c r="A91" s="38" t="s">
        <v>180</v>
      </c>
      <c r="B91" s="58" t="s">
        <v>181</v>
      </c>
      <c r="C91" s="110">
        <v>0</v>
      </c>
      <c r="D91" s="110">
        <v>0</v>
      </c>
      <c r="E91" s="114">
        <v>1410</v>
      </c>
      <c r="F91" s="114">
        <v>0</v>
      </c>
      <c r="G91" s="114">
        <v>0</v>
      </c>
      <c r="H91" s="97">
        <f t="shared" si="41"/>
        <v>1410</v>
      </c>
      <c r="I91" s="123"/>
      <c r="J91" s="98">
        <f t="shared" si="20"/>
        <v>1410</v>
      </c>
      <c r="K91" s="87"/>
      <c r="L91" s="47"/>
    </row>
    <row r="92" spans="1:12" ht="27" customHeight="1" x14ac:dyDescent="0.25">
      <c r="A92" s="69" t="s">
        <v>117</v>
      </c>
      <c r="B92" s="68" t="s">
        <v>116</v>
      </c>
      <c r="C92" s="115">
        <v>4746.0810000000001</v>
      </c>
      <c r="D92" s="115">
        <v>0</v>
      </c>
      <c r="E92" s="115">
        <v>0</v>
      </c>
      <c r="F92" s="115">
        <v>0</v>
      </c>
      <c r="G92" s="115">
        <v>0</v>
      </c>
      <c r="H92" s="116">
        <f>E92-C92</f>
        <v>-4746.0810000000001</v>
      </c>
      <c r="I92" s="127">
        <f t="shared" ref="I92:I94" si="43">E92/C92*100</f>
        <v>0</v>
      </c>
      <c r="J92" s="108">
        <f t="shared" si="20"/>
        <v>0</v>
      </c>
      <c r="K92" s="90"/>
      <c r="L92" s="47"/>
    </row>
    <row r="93" spans="1:12" ht="51" x14ac:dyDescent="0.25">
      <c r="A93" s="43" t="s">
        <v>93</v>
      </c>
      <c r="B93" s="44" t="s">
        <v>94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07">
        <f>E93-C93</f>
        <v>0</v>
      </c>
      <c r="I93" s="108">
        <f t="shared" si="20"/>
        <v>0</v>
      </c>
      <c r="J93" s="108">
        <f t="shared" si="20"/>
        <v>0</v>
      </c>
      <c r="K93" s="90"/>
      <c r="L93" s="47"/>
    </row>
    <row r="94" spans="1:12" ht="15.75" x14ac:dyDescent="0.25">
      <c r="A94" s="45" t="s">
        <v>1</v>
      </c>
      <c r="B94" s="46" t="s">
        <v>2</v>
      </c>
      <c r="C94" s="118">
        <f>C8+C42</f>
        <v>3790625.5619999995</v>
      </c>
      <c r="D94" s="118">
        <f>D8+D42</f>
        <v>2728669.5200000005</v>
      </c>
      <c r="E94" s="118">
        <f>E8+E42</f>
        <v>3096424.023</v>
      </c>
      <c r="F94" s="118">
        <f>F8+F42</f>
        <v>3168755.301</v>
      </c>
      <c r="G94" s="118">
        <f>G8+G42</f>
        <v>3290788.7520000003</v>
      </c>
      <c r="H94" s="118">
        <f>E94-C94</f>
        <v>-694201.53899999941</v>
      </c>
      <c r="I94" s="125">
        <f t="shared" si="43"/>
        <v>81.686359476937454</v>
      </c>
      <c r="J94" s="119">
        <f t="shared" si="20"/>
        <v>367754.50299999956</v>
      </c>
      <c r="K94" s="53">
        <f t="shared" si="21"/>
        <v>113.477429212461</v>
      </c>
      <c r="L94" s="47"/>
    </row>
  </sheetData>
  <mergeCells count="12">
    <mergeCell ref="A9:B9"/>
    <mergeCell ref="A21:B21"/>
    <mergeCell ref="D5:D6"/>
    <mergeCell ref="F5:G5"/>
    <mergeCell ref="A3:L3"/>
    <mergeCell ref="L5:L6"/>
    <mergeCell ref="A5:A6"/>
    <mergeCell ref="B5:B6"/>
    <mergeCell ref="C5:C6"/>
    <mergeCell ref="E5:E6"/>
    <mergeCell ref="J5:K5"/>
    <mergeCell ref="H5:I5"/>
  </mergeCells>
  <phoneticPr fontId="10" type="noConversion"/>
  <pageMargins left="0.47244094488188981" right="0.23622047244094491" top="0.27559055118110237" bottom="0.23622047244094491" header="0.35433070866141736" footer="0.23622047244094491"/>
  <pageSetup paperSize="9" scale="63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 в 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BIT-Vlad</dc:creator>
  <cp:lastModifiedBy>Elena</cp:lastModifiedBy>
  <cp:lastPrinted>2020-11-13T05:58:51Z</cp:lastPrinted>
  <dcterms:created xsi:type="dcterms:W3CDTF">2006-05-17T06:54:36Z</dcterms:created>
  <dcterms:modified xsi:type="dcterms:W3CDTF">2024-10-24T04:40:34Z</dcterms:modified>
</cp:coreProperties>
</file>