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1355" windowHeight="8700"/>
  </bookViews>
  <sheets>
    <sheet name="Доходы в отчет" sheetId="9" r:id="rId1"/>
  </sheets>
  <calcPr calcId="145621"/>
</workbook>
</file>

<file path=xl/calcChain.xml><?xml version="1.0" encoding="utf-8"?>
<calcChain xmlns="http://schemas.openxmlformats.org/spreadsheetml/2006/main">
  <c r="F34" i="9" l="1"/>
  <c r="F40" i="9" l="1"/>
  <c r="E75" i="9" l="1"/>
  <c r="D75" i="9"/>
  <c r="C75" i="9"/>
  <c r="G76" i="9"/>
  <c r="F76" i="9"/>
  <c r="F74" i="9"/>
  <c r="F73" i="9"/>
  <c r="F68" i="9"/>
  <c r="G63" i="9"/>
  <c r="G62" i="9"/>
  <c r="F62" i="9"/>
  <c r="G61" i="9"/>
  <c r="G60" i="9"/>
  <c r="F60" i="9"/>
  <c r="G59" i="9"/>
  <c r="G58" i="9"/>
  <c r="G57" i="9"/>
  <c r="F57" i="9"/>
  <c r="G56" i="9"/>
  <c r="F56" i="9"/>
  <c r="F55" i="9"/>
  <c r="F42" i="9"/>
  <c r="F38" i="9" l="1"/>
  <c r="G38" i="9"/>
  <c r="F39" i="9"/>
  <c r="G39" i="9"/>
  <c r="G40" i="9"/>
  <c r="F77" i="9"/>
  <c r="G80" i="9"/>
  <c r="D79" i="9"/>
  <c r="E79" i="9"/>
  <c r="C79" i="9"/>
  <c r="C65" i="9"/>
  <c r="E65" i="9"/>
  <c r="D65" i="9"/>
  <c r="G74" i="9"/>
  <c r="G73" i="9"/>
  <c r="F79" i="9" l="1"/>
  <c r="G79" i="9"/>
  <c r="G75" i="9"/>
  <c r="F75" i="9"/>
  <c r="F72" i="9" l="1"/>
  <c r="G72" i="9"/>
  <c r="F71" i="9"/>
  <c r="G68" i="9"/>
  <c r="D50" i="9"/>
  <c r="E50" i="9"/>
  <c r="C50" i="9"/>
  <c r="G64" i="9"/>
  <c r="F64" i="9"/>
  <c r="F51" i="9"/>
  <c r="F54" i="9"/>
  <c r="F53" i="9"/>
  <c r="G54" i="9"/>
  <c r="D13" i="9"/>
  <c r="E13" i="9"/>
  <c r="C13" i="9"/>
  <c r="I14" i="9" l="1"/>
  <c r="G14" i="9"/>
  <c r="F14" i="9"/>
  <c r="G77" i="9" l="1"/>
  <c r="G49" i="9"/>
  <c r="G48" i="9"/>
  <c r="F41" i="9"/>
  <c r="G41" i="9"/>
  <c r="F36" i="9"/>
  <c r="G36" i="9"/>
  <c r="G34" i="9"/>
  <c r="G24" i="9"/>
  <c r="G25" i="9"/>
  <c r="F27" i="9"/>
  <c r="G27" i="9"/>
  <c r="C47" i="9"/>
  <c r="C43" i="9"/>
  <c r="C37" i="9"/>
  <c r="C33" i="9"/>
  <c r="C30" i="9"/>
  <c r="D22" i="9"/>
  <c r="E22" i="9"/>
  <c r="C22" i="9"/>
  <c r="C28" i="9"/>
  <c r="C18" i="9"/>
  <c r="C11" i="9"/>
  <c r="E47" i="9"/>
  <c r="E46" i="9" s="1"/>
  <c r="E45" i="9" s="1"/>
  <c r="D47" i="9"/>
  <c r="D46" i="9" s="1"/>
  <c r="D45" i="9" s="1"/>
  <c r="G51" i="9"/>
  <c r="E37" i="9"/>
  <c r="D37" i="9"/>
  <c r="E33" i="9"/>
  <c r="D33" i="9"/>
  <c r="E30" i="9"/>
  <c r="D30" i="9"/>
  <c r="E11" i="9"/>
  <c r="D11" i="9"/>
  <c r="E28" i="9"/>
  <c r="E43" i="9"/>
  <c r="D28" i="9"/>
  <c r="D43" i="9"/>
  <c r="D9" i="9"/>
  <c r="D18" i="9"/>
  <c r="E9" i="9"/>
  <c r="E18" i="9"/>
  <c r="C9" i="9"/>
  <c r="F23" i="9"/>
  <c r="F32" i="9"/>
  <c r="F17" i="9"/>
  <c r="G10" i="9"/>
  <c r="G12" i="9"/>
  <c r="G71" i="9"/>
  <c r="F69" i="9"/>
  <c r="G16" i="9"/>
  <c r="G19" i="9"/>
  <c r="G32" i="9"/>
  <c r="F35" i="9"/>
  <c r="G53" i="9"/>
  <c r="F16" i="9"/>
  <c r="G17" i="9"/>
  <c r="F67" i="9"/>
  <c r="F78" i="9"/>
  <c r="G78" i="9"/>
  <c r="G29" i="9"/>
  <c r="G20" i="9"/>
  <c r="F31" i="9"/>
  <c r="F66" i="9"/>
  <c r="G66" i="9"/>
  <c r="G69" i="9"/>
  <c r="F19" i="9"/>
  <c r="G35" i="9"/>
  <c r="F10" i="9"/>
  <c r="F20" i="9"/>
  <c r="G23" i="9"/>
  <c r="F29" i="9"/>
  <c r="G31" i="9"/>
  <c r="F12" i="9"/>
  <c r="G67" i="9"/>
  <c r="C46" i="9" l="1"/>
  <c r="C45" i="9" s="1"/>
  <c r="F37" i="9"/>
  <c r="G65" i="9"/>
  <c r="F9" i="9"/>
  <c r="F30" i="9"/>
  <c r="G50" i="9"/>
  <c r="G33" i="9"/>
  <c r="F28" i="9"/>
  <c r="G30" i="9"/>
  <c r="G11" i="9"/>
  <c r="F65" i="9"/>
  <c r="G47" i="9"/>
  <c r="F33" i="9"/>
  <c r="D21" i="9"/>
  <c r="G37" i="9"/>
  <c r="G28" i="9"/>
  <c r="C21" i="9"/>
  <c r="E21" i="9"/>
  <c r="G22" i="9"/>
  <c r="F18" i="9"/>
  <c r="G18" i="9"/>
  <c r="F13" i="9"/>
  <c r="C8" i="9"/>
  <c r="F11" i="9"/>
  <c r="C7" i="9"/>
  <c r="D7" i="9"/>
  <c r="E8" i="9"/>
  <c r="G9" i="9"/>
  <c r="D8" i="9"/>
  <c r="G13" i="9"/>
  <c r="F50" i="9"/>
  <c r="E7" i="9"/>
  <c r="F22" i="9"/>
  <c r="F8" i="9" l="1"/>
  <c r="F21" i="9"/>
  <c r="G21" i="9"/>
  <c r="G8" i="9"/>
  <c r="G7" i="9"/>
  <c r="F7" i="9"/>
  <c r="I8" i="9" l="1"/>
  <c r="I21" i="9"/>
  <c r="C82" i="9"/>
  <c r="D82" i="9"/>
  <c r="G46" i="9" l="1"/>
  <c r="F46" i="9"/>
  <c r="F45" i="9" l="1"/>
  <c r="E82" i="9"/>
  <c r="G45" i="9"/>
  <c r="I54" i="9" l="1"/>
  <c r="I52" i="9"/>
  <c r="I45" i="9"/>
  <c r="I74" i="9"/>
  <c r="I64" i="9"/>
  <c r="I58" i="9"/>
  <c r="I80" i="9"/>
  <c r="I40" i="9"/>
  <c r="I68" i="9"/>
  <c r="I73" i="9"/>
  <c r="I79" i="9"/>
  <c r="I71" i="9"/>
  <c r="I48" i="9"/>
  <c r="I81" i="9"/>
  <c r="I26" i="9"/>
  <c r="I27" i="9"/>
  <c r="I30" i="9"/>
  <c r="I72" i="9"/>
  <c r="I65" i="9"/>
  <c r="I53" i="9"/>
  <c r="I42" i="9"/>
  <c r="I39" i="9"/>
  <c r="I12" i="9"/>
  <c r="I32" i="9"/>
  <c r="I67" i="9"/>
  <c r="I7" i="9"/>
  <c r="I49" i="9"/>
  <c r="I16" i="9"/>
  <c r="I75" i="9"/>
  <c r="I28" i="9"/>
  <c r="I77" i="9"/>
  <c r="I11" i="9"/>
  <c r="I24" i="9"/>
  <c r="I23" i="9"/>
  <c r="I35" i="9"/>
  <c r="I29" i="9"/>
  <c r="I78" i="9"/>
  <c r="I33" i="9"/>
  <c r="I9" i="9"/>
  <c r="I19" i="9"/>
  <c r="I41" i="9"/>
  <c r="I51" i="9"/>
  <c r="I20" i="9"/>
  <c r="G82" i="9"/>
  <c r="I37" i="9"/>
  <c r="I31" i="9"/>
  <c r="I43" i="9"/>
  <c r="I18" i="9"/>
  <c r="I47" i="9"/>
  <c r="I66" i="9"/>
  <c r="I50" i="9"/>
  <c r="I69" i="9"/>
  <c r="I38" i="9"/>
  <c r="I25" i="9"/>
  <c r="I34" i="9"/>
  <c r="I17" i="9"/>
  <c r="I10" i="9"/>
  <c r="F82" i="9"/>
  <c r="I22" i="9"/>
  <c r="I70" i="9"/>
  <c r="I62" i="9"/>
  <c r="I13" i="9"/>
  <c r="I63" i="9"/>
  <c r="I36" i="9"/>
  <c r="I15" i="9"/>
  <c r="I44" i="9"/>
  <c r="I46" i="9"/>
</calcChain>
</file>

<file path=xl/sharedStrings.xml><?xml version="1.0" encoding="utf-8"?>
<sst xmlns="http://schemas.openxmlformats.org/spreadsheetml/2006/main" count="213" uniqueCount="207">
  <si>
    <t xml:space="preserve">Код дохода </t>
  </si>
  <si>
    <t>Единица измерения: тыс.руб.</t>
  </si>
  <si>
    <t>Доходы бюджета - ИТОГО</t>
  </si>
  <si>
    <t>000 8 50 00000 00 0000 000</t>
  </si>
  <si>
    <t>Налог на доходы физических лиц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</si>
  <si>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</si>
  <si>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</si>
  <si>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</si>
  <si>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Невыясненные поступления</t>
  </si>
  <si>
    <t xml:space="preserve"> Наименование показателя</t>
  </si>
  <si>
    <t>2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</si>
  <si>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</si>
  <si>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</si>
  <si>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</si>
  <si>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</si>
  <si>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</si>
  <si>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</si>
  <si>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</si>
  <si>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</si>
  <si>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</si>
  <si>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</si>
  <si>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</si>
  <si>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</si>
  <si>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</si>
  <si>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</si>
  <si>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</si>
  <si>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000 1 11 09000 00 0000 120</t>
  </si>
  <si>
    <t>ПЛАТЕЖИ ПРИ ПОЛЬЗОВАНИИ ПРИРОДНЫМИ РЕСУРСАМИ</t>
  </si>
  <si>
    <t>000 1 12 00000 00 0000 000</t>
  </si>
  <si>
    <t>000 1 12 01000 01 0000 120</t>
  </si>
  <si>
    <t>000 1 13 00000 00 0000 000</t>
  </si>
  <si>
    <t>ДОХОДЫ ОТ ПРОДАЖИ МАТЕРИАЛЬНЫХ И НЕМАТЕРИАЛЬНЫХ АКТИВОВ</t>
  </si>
  <si>
    <t>000 1 14 00000 00 0000 000</t>
  </si>
  <si>
    <t>000 1 14 02000 00 0000 000</t>
  </si>
  <si>
    <t>000 1 14 06010 00 0000 430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</si>
  <si>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</si>
  <si>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</si>
  <si>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</si>
  <si>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</si>
  <si>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000 1 17 01000 00 0000 180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</si>
  <si>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</si>
  <si>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</si>
  <si>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</si>
  <si>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</si>
  <si>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Субсидии бюджетам субъектов Российской Федерации и муниципальных образований (межбюджетные субсидии)</t>
  </si>
  <si>
    <t xml:space="preserve">Доходы от продажи земельных участков, государственная собственность на которые не разграничена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</si>
  <si>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</si>
  <si>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ВОЗВРАТ ОСТАТКОВ, СУБСИДИЙ, СУБВЕНЦИЙ И ИНЫХ МЕЖБЮДЖЕТНЫХ ТРАНСФЕРТОВ, ИМЕЮЩИХ ЦЕЛЕВОЕ НАЗНАЧЕНИЕ, ПРОШЛЫХ ЛЕТ</t>
  </si>
  <si>
    <t>Налог, взимаемый в связи с применением патентной системы налогообложения</t>
  </si>
  <si>
    <t xml:space="preserve"> 000 1 03 00000 00 0000 000</t>
  </si>
  <si>
    <t>Иные межбюджетные трансферты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</si>
  <si>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</si>
  <si>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</si>
  <si>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</si>
  <si>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</si>
  <si>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</si>
  <si>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000 1 05 02000 02 0000 110</t>
  </si>
  <si>
    <t>000 1 05 03000 01 0000 110</t>
  </si>
  <si>
    <t>000 1 05 04000 02 0000 110</t>
  </si>
  <si>
    <t>000 1 08 07000 01 0000 110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</si>
  <si>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</si>
  <si>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</si>
  <si>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000 1 11 05310 00 0000 120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</si>
  <si>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</si>
  <si>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</si>
  <si>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 xml:space="preserve">Порочие доходы от компенсации затрат </t>
  </si>
  <si>
    <t>000 1 13 02990 00 0000 130</t>
  </si>
  <si>
    <t>Субвенции бюджетам на государственную регистрацию актов гражданского состояния</t>
  </si>
  <si>
    <t>ДОХОДЫ ОТ ОКАЗАНИЯ ПЛАТНЫХ УСЛУГ (РАБОТ) И КОМПЕНСАЦИИ ЗАТРАТ ГОСУДАРСТВА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</si>
  <si>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</si>
  <si>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муниципальной собственности</t>
  </si>
  <si>
    <t>000 1 14 06300 00 0000 430</t>
  </si>
  <si>
    <t xml:space="preserve">Дотации бюджетам бюджетной системы Российской Федерации
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</si>
  <si>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</si>
  <si>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полномочий субъектов Российской Федерации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</si>
  <si>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</si>
  <si>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000 1 11 05070 00 0000 120</t>
  </si>
  <si>
    <t>000 2 02 10000 00 0000 150</t>
  </si>
  <si>
    <t>000 2 02 15002 00 0000 150</t>
  </si>
  <si>
    <t>000 2 02 20000 00 0000 150</t>
  </si>
  <si>
    <t>000 2 02 29999 00 0000 150</t>
  </si>
  <si>
    <t>000 2 02 30000 00 0000 150</t>
  </si>
  <si>
    <t>000 2 02 30024 00 0000 150</t>
  </si>
  <si>
    <t>000 2 02 30029 00 0000 150</t>
  </si>
  <si>
    <t>000 2 02 35120 00 0000 150</t>
  </si>
  <si>
    <t>000 2 02 35930 00 0000 150</t>
  </si>
  <si>
    <t>000 2 02 40000 00 0000 150</t>
  </si>
  <si>
    <t>000 2 19 00000 00 0000 150</t>
  </si>
  <si>
    <t>000 2 02 25097 00 0000 150</t>
  </si>
  <si>
    <t>000 2 02 45393 00 0000 150</t>
  </si>
  <si>
    <t>первоначальный</t>
  </si>
  <si>
    <t>уточненный</t>
  </si>
  <si>
    <t>Исполнение</t>
  </si>
  <si>
    <t>к первоначальному плану</t>
  </si>
  <si>
    <t>к уточненному плану</t>
  </si>
  <si>
    <t>Пояснение</t>
  </si>
  <si>
    <t>3</t>
  </si>
  <si>
    <t>Перевыполнение сложилось в связи с увеличением количества  плательщиков-нарушителей</t>
  </si>
  <si>
    <t>Средства субсидий планировались на основании государственных программ Приморского края. Средства поступали в бюджет района согласно потребности в соответствии с муниципальными программами района</t>
  </si>
  <si>
    <t>Средства субвенций поступали в бюджет района согласно потребности в соответствии с государственными нормативными актами РФ и Приморского края</t>
  </si>
  <si>
    <t>6=5/3</t>
  </si>
  <si>
    <t>7=5/4</t>
  </si>
  <si>
    <t xml:space="preserve">НАЛОГОВЫЕ ДОХОДЫ </t>
  </si>
  <si>
    <t xml:space="preserve">НЕНАЛОГОВЫЕ ДОХОДЫ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</si>
  <si>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</si>
  <si>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</si>
  <si>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</si>
  <si>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000 1 16 02000 02 0000 140</t>
  </si>
  <si>
    <t>000 1 16 10000 01 0000 140</t>
  </si>
  <si>
    <t>Платежи в целях возмещения причиненного ущерба (убытков)</t>
  </si>
  <si>
    <t>000 1 16 11000 01 0000 140</t>
  </si>
  <si>
    <t>Платежи, уплачиваемые в целях возмещения вреда</t>
  </si>
  <si>
    <t>Административные штрафы, установленные законами субъектов Российской Федерации об административных правонарушениях</t>
  </si>
  <si>
    <t>000 2 02 20299 00 0000 150</t>
  </si>
  <si>
    <t>000 2 02 20302 00 0000 150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</si>
  <si>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</si>
  <si>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000 2 02 35260 00 0000 150</t>
  </si>
  <si>
    <t>000 2 02 35304 00 0000 150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</si>
  <si>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</si>
  <si>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</si>
  <si>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</si>
  <si>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000 2 02 45303 00 0000 150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</si>
  <si>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</si>
  <si>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</si>
  <si>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</si>
  <si>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</si>
  <si>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Перевыполнение сложилось в связи с увеличением количества обратившихся за выкупом земли</t>
  </si>
  <si>
    <t>Перевыполнение сложилось в связи с увеличением количества обратившихся за увеличением площади земельных участков</t>
  </si>
  <si>
    <t>Доля (%) в общем объеме доходов</t>
  </si>
  <si>
    <t>Налог, взимаемый в связи с применением упрощённой  системы налогообложения</t>
  </si>
  <si>
    <t>000 1 05 01000 01 0000 110</t>
  </si>
  <si>
    <t>000 1 16 07000 05 0000 140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</si>
  <si>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</si>
  <si>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Дотации бюджетам на поддержку мер по обеспечению сбалансированности бюджетов</t>
  </si>
  <si>
    <t>Прочие дотации</t>
  </si>
  <si>
    <t>000 2 02 19999 00 0000 150</t>
  </si>
  <si>
    <t xml:space="preserve">  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</si>
  <si>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000 2 02 20300 00 0000 150</t>
  </si>
  <si>
    <t xml:space="preserve"> Прочие субсидии </t>
  </si>
  <si>
    <t>000 2 02 35082 00 0000 150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</si>
  <si>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</si>
  <si>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Единая субвенция местным бюджетам из бюджета субъекта Российской Федерации</t>
  </si>
  <si>
    <t>000 2 02 36900 00 0000 150</t>
  </si>
  <si>
    <t>Прочие субвенции</t>
  </si>
  <si>
    <t>000 2 02 39999 00 0000 150</t>
  </si>
  <si>
    <t>Прочие безвозмездные поступления</t>
  </si>
  <si>
    <t>000 2 07 00000 00 0000 150</t>
  </si>
  <si>
    <t>000 2 07 05000 05 0000 150</t>
  </si>
  <si>
    <t>Объем и структура доходов бюджета Надеждинского муниципального района за 2022 год по кодам классификации доходов бюджетов</t>
  </si>
  <si>
    <t>План на 2022 год</t>
  </si>
  <si>
    <t>Фактически исполнено                     за 2022 год</t>
  </si>
  <si>
    <t xml:space="preserve">Субсидии бюджетам муниципальных районов на создание новых мест в общеобразовательных организациях, расположенных в сельской местности и поселках городского типа
</t>
  </si>
  <si>
    <t>000 2 02 25230 00 0000 150</t>
  </si>
  <si>
    <t>000 2 02 25243 05 0000 150</t>
  </si>
  <si>
    <t>000 2 02 25305 05 0000 150</t>
  </si>
  <si>
    <t xml:space="preserve">Субсидии бюджетам муниципальных районов на строительство и реконструкцию (модернизацию) объектов питьевого водоснабжения
</t>
  </si>
  <si>
    <t xml:space="preserve">Субсидии бюджетам муниципальных районов на создание новых мест в общеобразовательных организациях в связи с ростом числа обучающихся, вызванным демографическим фактором
</t>
  </si>
  <si>
    <t xml:space="preserve">Субсидии бюджетам муниципальных районов на реализацию мероприятий по обеспечению жильем молодых семей
</t>
  </si>
  <si>
    <t>000 2 02 25497 00 0000 150</t>
  </si>
  <si>
    <t>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</t>
  </si>
  <si>
    <t>Субсидии бюджетам муниципальных районов на обеспечение комплексного развития сельских территорий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</si>
  <si>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</si>
  <si>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</si>
  <si>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Субсидии бюджетам муниципальных районов за счет средств резервного фонда Правительства Российской Федерации
</t>
  </si>
  <si>
    <t>000 2 02 25520 05 0000 150</t>
  </si>
  <si>
    <t>000 2 02 25576 05 0000 150</t>
  </si>
  <si>
    <t>000 2 02 25750 05 0000 150</t>
  </si>
  <si>
    <t xml:space="preserve">000 2 02 27576 05 0000 150
</t>
  </si>
  <si>
    <t>000 2 02 29001 05 0000 150</t>
  </si>
  <si>
    <t>Межбюджетные трансферты, передаваемые бюджетам муниципальных районов на реализацию программ местного развития и обеспечение занятости для шахтерских городов и поселков</t>
  </si>
  <si>
    <t>000 2 02 45156 05 0000 150</t>
  </si>
  <si>
    <t>Перевыполнение сложилось в связи с увеличением объемов производства и строительства предприятий ТОР "Надеждинская", а так же индексацией заработной платы работников бюджетной сферы с 01.10.2022</t>
  </si>
  <si>
    <t>Налог отменен, поступила задолженность прошлых лет</t>
  </si>
  <si>
    <t>Перевыполнение плановых назначений сложилось в связи с переносом сроков уплаты в 2021 году на 6 месяцев и поступлением налога за 2021 год в 2022 году</t>
  </si>
  <si>
    <t>На перевыполнение плановых назначений повлияло увеличение плательщиков</t>
  </si>
  <si>
    <t>Низкое исполнение плановых назначений сложилось в связи низкой платежеспособностью граждан, занимающих муниципальный жилой фонд по соцнайму и наличием задолженности</t>
  </si>
  <si>
    <t>Низкое исполнение сложилось в связи с наличием задолженности</t>
  </si>
  <si>
    <t>Низкое исполнение  сложилось в связи со снижением количества  плательщиков-нарушителей</t>
  </si>
  <si>
    <t xml:space="preserve">Средства планировались на основании краевого закона О бюджете Приморского края на 2022 год и плановый период 2023 и 2024 годы и государственных программ Приморского края. Средства поступали в бюджет района согласно потребности в соответствии с муниципальными программами района </t>
  </si>
  <si>
    <t>Законом Приморского края средства распределены в конце декабря 2022 года, решение о бюджете Надеждинского МР уже в связи с окончанием финансового года не уточнялось</t>
  </si>
  <si>
    <t xml:space="preserve">Иные МБТ поступали в бюджет Надеждинского МР согласно подтвержденной потребности </t>
  </si>
  <si>
    <t>Прочие безвозмездные поступления в бюджеты муниципальных районов</t>
  </si>
  <si>
    <t>Средства внебюджетных источников (средства физических и юридических лиц), принявших участие в государтсвенной программе "Комплексное развитие сельских территорий"</t>
  </si>
  <si>
    <t>Перевыполнение сложилось в связи с потсуплением задолженности</t>
  </si>
  <si>
    <t>Субсидия поступила согласно потребности</t>
  </si>
  <si>
    <t>Субвенции поступили в полном объеме согласно потребности</t>
  </si>
  <si>
    <t>ИМБТ поступили в полном объеме согласно потребности</t>
  </si>
  <si>
    <t xml:space="preserve">Перевыполнение плановых назначений связано с увеличением количества плательщиков патентной системы налогообложения в связи с отменой ЕНВД </t>
  </si>
  <si>
    <t>Плановые назначения не исполнены в связи со снижением количества договоров аренды в связи с оформлением в собственность, а так же низкой платежеспособностью плательщиков и наличием задолженности</t>
  </si>
  <si>
    <t>более 198 раз</t>
  </si>
  <si>
    <t>более 23 раз</t>
  </si>
  <si>
    <t>Большой уровень перевыполнения сложился в связи с обращением по установлению сервитута на большой земельный участок</t>
  </si>
  <si>
    <t>Перевыполнение сложилось в связи с увеличением налогооблагаемой базы и увеличением процента отчисления в бюджет субъекта</t>
  </si>
  <si>
    <t>Планирование осуществлялось на основании фактического поступления за предыдущие годы</t>
  </si>
  <si>
    <t>Планирование осуществлялось на основании фактического поступления за предыдущие годы. Низкое исполнение  сложилось в связи со снижением количества  плательщиков-нарушителей</t>
  </si>
  <si>
    <t xml:space="preserve">Поступления превысили первоначальный план в связи с реализацией имущества согласно плану реализации через аукцион. Низкое исполнение плановых назначений сложилось по причине проведенияя аукциона в конце 2022 года и поступлением средств в начале 2023 года </t>
  </si>
  <si>
    <t>Планирование осуществлялось на основании фактического поступления за предыдущие годы. Низкое исполнение плановых назначений сложилось в связи со снижением количества обращений за разрешениями на вырубку деревьев</t>
  </si>
  <si>
    <t>Доходы первоначально не планировались. Плановые назначения не исполнены  в связи с расторжением договоров аренды</t>
  </si>
  <si>
    <t>Первоначальный план не исполнен в связи с отсутствием полного пакета документов</t>
  </si>
  <si>
    <t xml:space="preserve">Перевыполнение первоначального плана сложилось в связи с увеличением количества плательщиков и увеличением норматива отчисления. Низкое исполнение уточненного плана сложилось в связи со снижением производства по крупному налогоплательщику и соответственно, снижением налогооблагаемой базы. В  2022 году увеличен норматив отчисления с 2% до 28,880293%. Перевыполнение по отношению к первоначальному плану сложилось за счет увеличения налогоплательщиков в связи с отменой ЕНВД </t>
  </si>
  <si>
    <t>Дотации первоначально не планировались</t>
  </si>
  <si>
    <t>Плановые назначения уточнены в ходе исполнения работ</t>
  </si>
  <si>
    <t>Субсидия первоначально не планировалась</t>
  </si>
  <si>
    <t>Объем субвенции уточнен в ходе исполнения</t>
  </si>
  <si>
    <t>ИМБТ поступили в полном объеме согласно потребности. Первоначальный план уточнен в ходе исполнения</t>
  </si>
  <si>
    <t>Субсидия поступила согласно потребности. Первоначальный план уточнен в ходе исполнения</t>
  </si>
  <si>
    <t>Субсидия поступила согласно потребности. План уточнен в ходе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</si>
</sst>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35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i/>
      <sz val="8"/>
      <name val="Arial Cyr"/>
      <charset val="204"/>
    </font>
    <font>
      <sz val="9"/>
      <name val="Times New Roman"/>
      <family val="1"/>
    </font>
    <font>
      <sz val="8"/>
      <name val="Arial"/>
      <family val="2"/>
      <charset val="204"/>
    </font>
    <font>
      <b/>
      <i/>
      <sz val="8"/>
      <name val="Arial Cyr"/>
      <charset val="204"/>
    </font>
    <font>
      <sz val="8"/>
      <color indexed="8"/>
      <name val="Arial"/>
      <family val="2"/>
      <charset val="204"/>
    </font>
    <font>
      <b/>
      <sz val="9"/>
      <name val="Times New Roman"/>
      <family val="1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Arial Cyr"/>
      <charset val="204"/>
    </font>
    <font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rgb="FFFF0000"/>
      <name val="Arial Cyr"/>
      <charset val="204"/>
    </font>
    <font>
      <b/>
      <i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5" fillId="0" borderId="1">
      <alignment horizontal="left" wrapText="1" indent="1"/>
    </xf>
    <xf numFmtId="0" fontId="17" fillId="0" borderId="2">
      <alignment horizontal="left" wrapText="1" indent="2"/>
    </xf>
    <xf numFmtId="49" fontId="15" fillId="0" borderId="9">
      <alignment horizontal="center" shrinkToFit="1"/>
    </xf>
    <xf numFmtId="0" fontId="1" fillId="0" borderId="0"/>
  </cellStyleXfs>
  <cellXfs count="116">
    <xf numFmtId="0" fontId="0" fillId="0" borderId="0" xfId="0"/>
    <xf numFmtId="0" fontId="2" fillId="0" borderId="0" xfId="0" applyFont="1"/>
    <xf numFmtId="0" fontId="2" fillId="0" borderId="3" xfId="0" applyFont="1" applyBorder="1" applyAlignment="1"/>
    <xf numFmtId="49" fontId="2" fillId="0" borderId="3" xfId="0" applyNumberFormat="1" applyFont="1" applyBorder="1"/>
    <xf numFmtId="3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3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 wrapText="1"/>
    </xf>
    <xf numFmtId="49" fontId="3" fillId="0" borderId="4" xfId="0" applyNumberFormat="1" applyFont="1" applyFill="1" applyBorder="1" applyAlignment="1">
      <alignment horizontal="center"/>
    </xf>
    <xf numFmtId="49" fontId="3" fillId="0" borderId="4" xfId="3" applyNumberFormat="1" applyFont="1" applyFill="1" applyBorder="1" applyProtection="1">
      <alignment horizontal="center" shrinkToFit="1"/>
    </xf>
    <xf numFmtId="165" fontId="22" fillId="0" borderId="4" xfId="0" applyNumberFormat="1" applyFont="1" applyBorder="1"/>
    <xf numFmtId="165" fontId="22" fillId="0" borderId="4" xfId="0" applyNumberFormat="1" applyFont="1" applyFill="1" applyBorder="1"/>
    <xf numFmtId="0" fontId="10" fillId="0" borderId="0" xfId="0" applyFont="1" applyFill="1"/>
    <xf numFmtId="0" fontId="11" fillId="0" borderId="0" xfId="0" applyFont="1" applyFill="1"/>
    <xf numFmtId="0" fontId="16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19" fillId="0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3" fillId="0" borderId="4" xfId="0" applyNumberFormat="1" applyFont="1" applyFill="1" applyBorder="1" applyAlignment="1">
      <alignment horizontal="justify" vertical="center" wrapText="1"/>
    </xf>
    <xf numFmtId="0" fontId="6" fillId="2" borderId="4" xfId="0" applyNumberFormat="1" applyFont="1" applyFill="1" applyBorder="1" applyAlignment="1">
      <alignment horizontal="justify" vertical="center" wrapText="1"/>
    </xf>
    <xf numFmtId="49" fontId="6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right"/>
    </xf>
    <xf numFmtId="165" fontId="24" fillId="2" borderId="4" xfId="0" applyNumberFormat="1" applyFont="1" applyFill="1" applyBorder="1"/>
    <xf numFmtId="0" fontId="5" fillId="2" borderId="4" xfId="0" applyNumberFormat="1" applyFont="1" applyFill="1" applyBorder="1" applyAlignment="1">
      <alignment horizontal="justify" vertical="center" wrapText="1"/>
    </xf>
    <xf numFmtId="49" fontId="18" fillId="2" borderId="4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right"/>
    </xf>
    <xf numFmtId="165" fontId="23" fillId="2" borderId="4" xfId="0" applyNumberFormat="1" applyFont="1" applyFill="1" applyBorder="1"/>
    <xf numFmtId="0" fontId="7" fillId="3" borderId="4" xfId="0" applyNumberFormat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5" fontId="24" fillId="3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justify" vertical="justify" wrapText="1"/>
    </xf>
    <xf numFmtId="164" fontId="25" fillId="5" borderId="4" xfId="0" applyNumberFormat="1" applyFont="1" applyFill="1" applyBorder="1" applyAlignment="1">
      <alignment horizontal="right"/>
    </xf>
    <xf numFmtId="165" fontId="26" fillId="5" borderId="4" xfId="0" applyNumberFormat="1" applyFont="1" applyFill="1" applyBorder="1"/>
    <xf numFmtId="164" fontId="26" fillId="5" borderId="4" xfId="0" applyNumberFormat="1" applyFont="1" applyFill="1" applyBorder="1" applyAlignment="1">
      <alignment horizontal="right"/>
    </xf>
    <xf numFmtId="0" fontId="3" fillId="0" borderId="4" xfId="2" applyNumberFormat="1" applyFont="1" applyFill="1" applyBorder="1" applyAlignment="1" applyProtection="1">
      <alignment horizontal="justify" vertical="center" wrapText="1"/>
    </xf>
    <xf numFmtId="0" fontId="19" fillId="0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5" fillId="5" borderId="4" xfId="0" applyNumberFormat="1" applyFont="1" applyFill="1" applyBorder="1" applyAlignment="1">
      <alignment horizontal="justify" vertical="center" wrapText="1"/>
    </xf>
    <xf numFmtId="49" fontId="5" fillId="5" borderId="4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right"/>
    </xf>
    <xf numFmtId="165" fontId="23" fillId="5" borderId="4" xfId="0" applyNumberFormat="1" applyFont="1" applyFill="1" applyBorder="1"/>
    <xf numFmtId="0" fontId="6" fillId="5" borderId="4" xfId="0" applyFont="1" applyFill="1" applyBorder="1" applyAlignment="1">
      <alignment horizontal="justify" vertical="center" wrapText="1"/>
    </xf>
    <xf numFmtId="0" fontId="18" fillId="5" borderId="4" xfId="0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justify" vertical="center" wrapText="1"/>
    </xf>
    <xf numFmtId="49" fontId="5" fillId="6" borderId="4" xfId="0" applyNumberFormat="1" applyFont="1" applyFill="1" applyBorder="1" applyAlignment="1">
      <alignment horizontal="center"/>
    </xf>
    <xf numFmtId="164" fontId="6" fillId="6" borderId="4" xfId="0" applyNumberFormat="1" applyFont="1" applyFill="1" applyBorder="1" applyAlignment="1">
      <alignment horizontal="right"/>
    </xf>
    <xf numFmtId="165" fontId="23" fillId="6" borderId="4" xfId="0" applyNumberFormat="1" applyFont="1" applyFill="1" applyBorder="1"/>
    <xf numFmtId="49" fontId="5" fillId="6" borderId="4" xfId="3" applyNumberFormat="1" applyFont="1" applyFill="1" applyBorder="1" applyProtection="1">
      <alignment horizontal="center" shrinkToFit="1"/>
    </xf>
    <xf numFmtId="0" fontId="5" fillId="6" borderId="4" xfId="0" applyNumberFormat="1" applyFont="1" applyFill="1" applyBorder="1" applyAlignment="1">
      <alignment horizontal="justify" vertical="justify" wrapText="1"/>
    </xf>
    <xf numFmtId="0" fontId="3" fillId="0" borderId="4" xfId="0" applyNumberFormat="1" applyFont="1" applyFill="1" applyBorder="1" applyAlignment="1">
      <alignment horizontal="left" vertical="center" wrapText="1"/>
    </xf>
    <xf numFmtId="164" fontId="22" fillId="0" borderId="4" xfId="0" applyNumberFormat="1" applyFont="1" applyFill="1" applyBorder="1" applyAlignment="1">
      <alignment horizontal="right"/>
    </xf>
    <xf numFmtId="0" fontId="20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4" applyFont="1" applyFill="1" applyBorder="1" applyAlignment="1">
      <alignment horizontal="center" vertical="center" wrapText="1"/>
    </xf>
    <xf numFmtId="0" fontId="30" fillId="0" borderId="0" xfId="0" applyFont="1"/>
    <xf numFmtId="0" fontId="32" fillId="0" borderId="4" xfId="0" applyFont="1" applyBorder="1" applyAlignment="1">
      <alignment horizontal="right"/>
    </xf>
    <xf numFmtId="0" fontId="31" fillId="0" borderId="4" xfId="0" applyFont="1" applyBorder="1" applyAlignment="1">
      <alignment vertical="justify" wrapText="1"/>
    </xf>
    <xf numFmtId="0" fontId="32" fillId="0" borderId="4" xfId="0" applyFont="1" applyBorder="1" applyAlignment="1">
      <alignment horizontal="justify" vertical="center" wrapText="1"/>
    </xf>
    <xf numFmtId="0" fontId="31" fillId="0" borderId="4" xfId="0" applyFont="1" applyBorder="1" applyAlignment="1">
      <alignment horizontal="justify" vertical="center" wrapText="1"/>
    </xf>
    <xf numFmtId="165" fontId="32" fillId="0" borderId="4" xfId="0" applyNumberFormat="1" applyFont="1" applyBorder="1"/>
    <xf numFmtId="0" fontId="33" fillId="0" borderId="0" xfId="0" applyFont="1" applyFill="1"/>
    <xf numFmtId="0" fontId="0" fillId="0" borderId="0" xfId="0" applyFont="1"/>
    <xf numFmtId="0" fontId="19" fillId="0" borderId="4" xfId="0" applyNumberFormat="1" applyFont="1" applyFill="1" applyBorder="1" applyAlignment="1">
      <alignment horizontal="justify" vertical="center" wrapText="1"/>
    </xf>
    <xf numFmtId="165" fontId="2" fillId="0" borderId="4" xfId="0" applyNumberFormat="1" applyFont="1" applyFill="1" applyBorder="1"/>
    <xf numFmtId="0" fontId="22" fillId="0" borderId="4" xfId="0" applyFont="1" applyBorder="1" applyAlignment="1">
      <alignment horizontal="justify" vertical="center" wrapText="1"/>
    </xf>
    <xf numFmtId="0" fontId="5" fillId="8" borderId="4" xfId="0" applyNumberFormat="1" applyFont="1" applyFill="1" applyBorder="1" applyAlignment="1">
      <alignment horizontal="justify" vertical="center" wrapText="1"/>
    </xf>
    <xf numFmtId="49" fontId="5" fillId="8" borderId="4" xfId="0" applyNumberFormat="1" applyFont="1" applyFill="1" applyBorder="1" applyAlignment="1">
      <alignment horizontal="center"/>
    </xf>
    <xf numFmtId="164" fontId="6" fillId="8" borderId="4" xfId="0" applyNumberFormat="1" applyFont="1" applyFill="1" applyBorder="1" applyAlignment="1">
      <alignment horizontal="right"/>
    </xf>
    <xf numFmtId="165" fontId="22" fillId="8" borderId="4" xfId="0" applyNumberFormat="1" applyFont="1" applyFill="1" applyBorder="1"/>
    <xf numFmtId="165" fontId="23" fillId="8" borderId="4" xfId="0" applyNumberFormat="1" applyFont="1" applyFill="1" applyBorder="1"/>
    <xf numFmtId="0" fontId="22" fillId="0" borderId="4" xfId="0" applyFont="1" applyFill="1" applyBorder="1" applyAlignment="1">
      <alignment horizontal="justify" vertical="center" wrapText="1"/>
    </xf>
    <xf numFmtId="0" fontId="23" fillId="4" borderId="4" xfId="0" applyFont="1" applyFill="1" applyBorder="1" applyAlignment="1">
      <alignment horizontal="center" wrapText="1"/>
    </xf>
    <xf numFmtId="0" fontId="19" fillId="0" borderId="7" xfId="0" applyFont="1" applyBorder="1" applyAlignment="1">
      <alignment horizontal="justify" vertical="justify" wrapText="1"/>
    </xf>
    <xf numFmtId="0" fontId="3" fillId="0" borderId="6" xfId="0" applyFont="1" applyBorder="1" applyAlignment="1">
      <alignment horizontal="center" wrapText="1"/>
    </xf>
    <xf numFmtId="0" fontId="19" fillId="0" borderId="4" xfId="0" applyFont="1" applyFill="1" applyBorder="1" applyAlignment="1">
      <alignment horizontal="justify" vertical="justify" wrapText="1"/>
    </xf>
    <xf numFmtId="0" fontId="19" fillId="9" borderId="7" xfId="0" applyFont="1" applyFill="1" applyBorder="1" applyAlignment="1">
      <alignment horizontal="justify" vertical="justify" wrapText="1"/>
    </xf>
    <xf numFmtId="0" fontId="3" fillId="0" borderId="4" xfId="0" applyFont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165" fontId="23" fillId="0" borderId="4" xfId="0" applyNumberFormat="1" applyFont="1" applyFill="1" applyBorder="1"/>
    <xf numFmtId="49" fontId="19" fillId="0" borderId="4" xfId="0" applyNumberFormat="1" applyFont="1" applyFill="1" applyBorder="1" applyAlignment="1">
      <alignment horizontal="center"/>
    </xf>
    <xf numFmtId="164" fontId="22" fillId="0" borderId="4" xfId="0" applyNumberFormat="1" applyFont="1" applyFill="1" applyBorder="1" applyAlignment="1">
      <alignment horizontal="right" wrapText="1"/>
    </xf>
    <xf numFmtId="0" fontId="23" fillId="0" borderId="4" xfId="0" applyFont="1" applyBorder="1" applyAlignment="1">
      <alignment horizontal="justify" vertical="center" wrapText="1"/>
    </xf>
    <xf numFmtId="0" fontId="23" fillId="8" borderId="4" xfId="0" applyFont="1" applyFill="1" applyBorder="1" applyAlignment="1">
      <alignment horizontal="justify" vertical="center" wrapText="1"/>
    </xf>
    <xf numFmtId="0" fontId="21" fillId="0" borderId="4" xfId="0" applyFont="1" applyFill="1" applyBorder="1" applyAlignment="1">
      <alignment horizontal="justify" vertical="center" wrapText="1"/>
    </xf>
    <xf numFmtId="0" fontId="34" fillId="0" borderId="4" xfId="0" applyFont="1" applyFill="1" applyBorder="1" applyAlignment="1">
      <alignment horizontal="justify" vertical="center" wrapText="1"/>
    </xf>
    <xf numFmtId="0" fontId="21" fillId="0" borderId="4" xfId="0" applyFont="1" applyBorder="1" applyAlignment="1">
      <alignment horizontal="justify" vertical="center" wrapText="1"/>
    </xf>
    <xf numFmtId="0" fontId="22" fillId="9" borderId="4" xfId="0" applyFont="1" applyFill="1" applyBorder="1" applyAlignment="1">
      <alignment horizontal="justify" vertical="center" wrapText="1"/>
    </xf>
    <xf numFmtId="0" fontId="22" fillId="9" borderId="7" xfId="0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justify" wrapText="1"/>
    </xf>
    <xf numFmtId="0" fontId="22" fillId="0" borderId="7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8" fillId="7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0" fontId="22" fillId="0" borderId="7" xfId="0" applyFont="1" applyBorder="1" applyAlignment="1">
      <alignment horizontal="justify" vertical="center" wrapText="1"/>
    </xf>
    <xf numFmtId="0" fontId="23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4" applyFont="1" applyFill="1" applyBorder="1" applyAlignment="1">
      <alignment horizontal="center" vertical="center" wrapText="1"/>
    </xf>
    <xf numFmtId="0" fontId="6" fillId="4" borderId="5" xfId="4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justify" vertical="justify" wrapText="1"/>
    </xf>
    <xf numFmtId="0" fontId="0" fillId="5" borderId="6" xfId="0" applyFont="1" applyFill="1" applyBorder="1" applyAlignment="1"/>
  </cellXfs>
  <cellStyles count="5">
    <cellStyle name="xl31" xfId="1"/>
    <cellStyle name="xl34" xfId="2"/>
    <cellStyle name="xl52" xfId="3"/>
    <cellStyle name="Обычный" xfId="0" builtinId="0"/>
    <cellStyle name="Обычный_Лист1" xfId="4"/>
  </cellStyles>
  <dxfs count="0"/>
  <tableStyles count="0" defaultTableStyle="TableStyleMedium9" defaultPivotStyle="PivotStyleLight16"/>
  <colors>
    <mruColors>
      <color rgb="FF9999FF"/>
      <color rgb="FF99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zoomScale="13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H54" sqref="H54"/>
    </sheetView>
  </sheetViews>
  <sheetFormatPr defaultRowHeight="12.75" x14ac:dyDescent="0.2"/>
  <cols>
    <col min="1" max="1" width="45.42578125" style="72" customWidth="1"/>
    <col min="2" max="2" width="25.140625" style="72" customWidth="1"/>
    <col min="3" max="3" width="16" style="72" customWidth="1"/>
    <col min="4" max="4" width="15.140625" style="72" customWidth="1"/>
    <col min="5" max="5" width="15.85546875" style="72" customWidth="1"/>
    <col min="6" max="6" width="12.5703125" style="72" customWidth="1"/>
    <col min="7" max="7" width="12.85546875" style="72" customWidth="1"/>
    <col min="8" max="8" width="35" style="65" customWidth="1"/>
    <col min="9" max="9" width="10.7109375" customWidth="1"/>
    <col min="10" max="10" width="10.5703125" customWidth="1"/>
  </cols>
  <sheetData>
    <row r="1" spans="1:9" ht="20.25" customHeight="1" x14ac:dyDescent="0.25">
      <c r="A1" s="1"/>
      <c r="B1" s="1"/>
      <c r="C1" s="1"/>
      <c r="D1" s="1"/>
      <c r="E1" s="6"/>
    </row>
    <row r="2" spans="1:9" ht="30" customHeight="1" x14ac:dyDescent="0.2">
      <c r="A2" s="104" t="s">
        <v>148</v>
      </c>
      <c r="B2" s="104"/>
      <c r="C2" s="104"/>
      <c r="D2" s="104"/>
      <c r="E2" s="104"/>
      <c r="F2" s="105"/>
      <c r="G2" s="105"/>
      <c r="H2" s="106"/>
    </row>
    <row r="3" spans="1:9" ht="11.25" customHeight="1" x14ac:dyDescent="0.2">
      <c r="A3" s="10"/>
      <c r="B3" s="2"/>
      <c r="C3" s="2"/>
      <c r="D3" s="3"/>
      <c r="E3" s="1"/>
      <c r="G3" s="10" t="s">
        <v>1</v>
      </c>
    </row>
    <row r="4" spans="1:9" ht="18.75" customHeight="1" x14ac:dyDescent="0.2">
      <c r="A4" s="109" t="s">
        <v>9</v>
      </c>
      <c r="B4" s="110" t="s">
        <v>0</v>
      </c>
      <c r="C4" s="112" t="s">
        <v>149</v>
      </c>
      <c r="D4" s="113"/>
      <c r="E4" s="111" t="s">
        <v>150</v>
      </c>
      <c r="F4" s="108" t="s">
        <v>92</v>
      </c>
      <c r="G4" s="108"/>
      <c r="H4" s="103" t="s">
        <v>95</v>
      </c>
      <c r="I4" s="103" t="s">
        <v>128</v>
      </c>
    </row>
    <row r="5" spans="1:9" ht="39" customHeight="1" x14ac:dyDescent="0.2">
      <c r="A5" s="109"/>
      <c r="B5" s="110"/>
      <c r="C5" s="63" t="s">
        <v>90</v>
      </c>
      <c r="D5" s="64" t="s">
        <v>91</v>
      </c>
      <c r="E5" s="111"/>
      <c r="F5" s="82" t="s">
        <v>93</v>
      </c>
      <c r="G5" s="82" t="s">
        <v>94</v>
      </c>
      <c r="H5" s="103"/>
      <c r="I5" s="103"/>
    </row>
    <row r="6" spans="1:9" x14ac:dyDescent="0.2">
      <c r="A6" s="5">
        <v>1</v>
      </c>
      <c r="B6" s="12" t="s">
        <v>10</v>
      </c>
      <c r="C6" s="12" t="s">
        <v>96</v>
      </c>
      <c r="D6" s="13">
        <v>4</v>
      </c>
      <c r="E6" s="4">
        <v>5</v>
      </c>
      <c r="F6" s="27" t="s">
        <v>100</v>
      </c>
      <c r="G6" s="27" t="s">
        <v>101</v>
      </c>
      <c r="H6" s="62">
        <v>8</v>
      </c>
      <c r="I6" s="62">
        <v>9</v>
      </c>
    </row>
    <row r="7" spans="1:9" s="8" customFormat="1" ht="15" customHeight="1" x14ac:dyDescent="0.25">
      <c r="A7" s="41" t="s">
        <v>11</v>
      </c>
      <c r="B7" s="30" t="s">
        <v>12</v>
      </c>
      <c r="C7" s="31">
        <f>C9+C11+C13+C18+C22+C28+C30+C33+C37+C43</f>
        <v>629681.27899999998</v>
      </c>
      <c r="D7" s="31">
        <f>D9+D11+D13+D18+D22+D28+D30+D33+D37+D43</f>
        <v>755577.22699999996</v>
      </c>
      <c r="E7" s="31">
        <f>E9+E11+E13+E18+E22+E28+E30+E33+E37+E43</f>
        <v>816898.86400000006</v>
      </c>
      <c r="F7" s="32">
        <f>E7/C7*100</f>
        <v>129.73211865172826</v>
      </c>
      <c r="G7" s="32">
        <f>E7/D7*100</f>
        <v>108.11586622898577</v>
      </c>
      <c r="H7" s="66"/>
      <c r="I7" s="32">
        <f>E7/E82*100</f>
        <v>29.17679672272191</v>
      </c>
    </row>
    <row r="8" spans="1:9" s="8" customFormat="1" ht="15" customHeight="1" x14ac:dyDescent="0.2">
      <c r="A8" s="114" t="s">
        <v>102</v>
      </c>
      <c r="B8" s="115"/>
      <c r="C8" s="42">
        <f>C9+C11+C13+C18</f>
        <v>552989.02899999998</v>
      </c>
      <c r="D8" s="42">
        <f>D9+D11+D13+D18</f>
        <v>639044.94499999995</v>
      </c>
      <c r="E8" s="42">
        <f>E9+E11+E13+E18</f>
        <v>701039.98200000008</v>
      </c>
      <c r="F8" s="43">
        <f>E8/C8*100</f>
        <v>126.77285537974031</v>
      </c>
      <c r="G8" s="43">
        <f>E8/D8*100</f>
        <v>109.70120137637582</v>
      </c>
      <c r="H8" s="66"/>
      <c r="I8" s="43">
        <f>G8/F8*100</f>
        <v>86.5336676749708</v>
      </c>
    </row>
    <row r="9" spans="1:9" s="7" customFormat="1" ht="13.5" customHeight="1" x14ac:dyDescent="0.2">
      <c r="A9" s="54" t="s">
        <v>13</v>
      </c>
      <c r="B9" s="55" t="s">
        <v>14</v>
      </c>
      <c r="C9" s="56">
        <f>C10</f>
        <v>482425.02899999998</v>
      </c>
      <c r="D9" s="56">
        <f>D10</f>
        <v>525232.88300000003</v>
      </c>
      <c r="E9" s="56">
        <f>E10</f>
        <v>588339.48600000003</v>
      </c>
      <c r="F9" s="57">
        <f t="shared" ref="F9:F33" si="0">E9/C9*100</f>
        <v>121.95459410958549</v>
      </c>
      <c r="G9" s="57">
        <f t="shared" ref="G9:G34" si="1">E9/D9*100</f>
        <v>112.01497565033452</v>
      </c>
      <c r="H9" s="67"/>
      <c r="I9" s="57">
        <f>E9/E82*100</f>
        <v>21.013447739318554</v>
      </c>
    </row>
    <row r="10" spans="1:9" ht="78" customHeight="1" x14ac:dyDescent="0.2">
      <c r="A10" s="28" t="s">
        <v>4</v>
      </c>
      <c r="B10" s="17" t="s">
        <v>15</v>
      </c>
      <c r="C10" s="15">
        <v>482425.02899999998</v>
      </c>
      <c r="D10" s="15">
        <v>525232.88300000003</v>
      </c>
      <c r="E10" s="15">
        <v>588339.48600000003</v>
      </c>
      <c r="F10" s="19">
        <f t="shared" si="0"/>
        <v>121.95459410958549</v>
      </c>
      <c r="G10" s="19">
        <f t="shared" si="1"/>
        <v>112.01497565033452</v>
      </c>
      <c r="H10" s="75" t="s">
        <v>171</v>
      </c>
      <c r="I10" s="19">
        <f>E10/E82*100</f>
        <v>21.013447739318554</v>
      </c>
    </row>
    <row r="11" spans="1:9" ht="31.5" x14ac:dyDescent="0.2">
      <c r="A11" s="54" t="s">
        <v>55</v>
      </c>
      <c r="B11" s="58" t="s">
        <v>49</v>
      </c>
      <c r="C11" s="56">
        <f>SUM(C12)</f>
        <v>24200</v>
      </c>
      <c r="D11" s="56">
        <f>SUM(D12)</f>
        <v>26440.911</v>
      </c>
      <c r="E11" s="56">
        <f>SUM(E12)</f>
        <v>26581.589</v>
      </c>
      <c r="F11" s="57">
        <f t="shared" si="0"/>
        <v>109.84127685950413</v>
      </c>
      <c r="G11" s="57">
        <f t="shared" si="1"/>
        <v>100.53204672108309</v>
      </c>
      <c r="H11" s="68"/>
      <c r="I11" s="57">
        <f>E11/E82*100</f>
        <v>0.94940224916256066</v>
      </c>
    </row>
    <row r="12" spans="1:9" ht="55.5" customHeight="1" x14ac:dyDescent="0.2">
      <c r="A12" s="28" t="s">
        <v>53</v>
      </c>
      <c r="B12" s="18" t="s">
        <v>54</v>
      </c>
      <c r="C12" s="15">
        <v>24200</v>
      </c>
      <c r="D12" s="15">
        <v>26440.911</v>
      </c>
      <c r="E12" s="15">
        <v>26581.589</v>
      </c>
      <c r="F12" s="19">
        <f t="shared" si="0"/>
        <v>109.84127685950413</v>
      </c>
      <c r="G12" s="19">
        <f t="shared" si="1"/>
        <v>100.53204672108309</v>
      </c>
      <c r="H12" s="75" t="s">
        <v>192</v>
      </c>
      <c r="I12" s="19">
        <f>E12/E82*100</f>
        <v>0.94940224916256066</v>
      </c>
    </row>
    <row r="13" spans="1:9" s="7" customFormat="1" x14ac:dyDescent="0.2">
      <c r="A13" s="54" t="s">
        <v>16</v>
      </c>
      <c r="B13" s="55" t="s">
        <v>17</v>
      </c>
      <c r="C13" s="56">
        <f>C14+C15+C16+C17</f>
        <v>39329</v>
      </c>
      <c r="D13" s="56">
        <f t="shared" ref="D13:E13" si="2">D14+D15+D16+D17</f>
        <v>78866.150999999998</v>
      </c>
      <c r="E13" s="56">
        <f t="shared" si="2"/>
        <v>77455.931000000011</v>
      </c>
      <c r="F13" s="57">
        <f t="shared" si="0"/>
        <v>196.94355564596103</v>
      </c>
      <c r="G13" s="57">
        <f t="shared" si="1"/>
        <v>98.211881799582201</v>
      </c>
      <c r="H13" s="69"/>
      <c r="I13" s="57">
        <f>E13/E82*100</f>
        <v>2.7664574567901159</v>
      </c>
    </row>
    <row r="14" spans="1:9" s="7" customFormat="1" ht="191.25" x14ac:dyDescent="0.2">
      <c r="A14" s="28" t="s">
        <v>129</v>
      </c>
      <c r="B14" s="17" t="s">
        <v>130</v>
      </c>
      <c r="C14" s="15">
        <v>27600</v>
      </c>
      <c r="D14" s="15">
        <v>63366.150999999998</v>
      </c>
      <c r="E14" s="15">
        <v>60774.985000000001</v>
      </c>
      <c r="F14" s="19">
        <f t="shared" ref="F14" si="3">E14/C14*100</f>
        <v>220.19922101449274</v>
      </c>
      <c r="G14" s="19">
        <f t="shared" ref="G14" si="4">E14/D14*100</f>
        <v>95.910804176823049</v>
      </c>
      <c r="H14" s="97" t="s">
        <v>199</v>
      </c>
      <c r="I14" s="19">
        <f>E14/E81*100</f>
        <v>-14144.111719310004</v>
      </c>
    </row>
    <row r="15" spans="1:9" s="7" customFormat="1" ht="31.5" customHeight="1" x14ac:dyDescent="0.2">
      <c r="A15" s="28" t="s">
        <v>5</v>
      </c>
      <c r="B15" s="17" t="s">
        <v>56</v>
      </c>
      <c r="C15" s="15"/>
      <c r="D15" s="15"/>
      <c r="E15" s="15">
        <v>17.844999999999999</v>
      </c>
      <c r="F15" s="19"/>
      <c r="G15" s="19"/>
      <c r="H15" s="75" t="s">
        <v>172</v>
      </c>
      <c r="I15" s="19">
        <f>E15/E82*100</f>
        <v>6.3736156391199547E-4</v>
      </c>
    </row>
    <row r="16" spans="1:9" ht="63.75" customHeight="1" x14ac:dyDescent="0.2">
      <c r="A16" s="47" t="s">
        <v>6</v>
      </c>
      <c r="B16" s="17" t="s">
        <v>57</v>
      </c>
      <c r="C16" s="15">
        <v>179</v>
      </c>
      <c r="D16" s="15">
        <v>500</v>
      </c>
      <c r="E16" s="15">
        <v>512.99300000000005</v>
      </c>
      <c r="F16" s="19">
        <f t="shared" si="0"/>
        <v>286.58826815642459</v>
      </c>
      <c r="G16" s="19">
        <f t="shared" si="1"/>
        <v>102.5986</v>
      </c>
      <c r="H16" s="75" t="s">
        <v>173</v>
      </c>
      <c r="I16" s="19">
        <f>E16/E82*100</f>
        <v>1.8322332348327617E-2</v>
      </c>
    </row>
    <row r="17" spans="1:9" ht="53.25" customHeight="1" x14ac:dyDescent="0.2">
      <c r="A17" s="28" t="s">
        <v>48</v>
      </c>
      <c r="B17" s="17" t="s">
        <v>58</v>
      </c>
      <c r="C17" s="15">
        <v>11550</v>
      </c>
      <c r="D17" s="15">
        <v>15000</v>
      </c>
      <c r="E17" s="15">
        <v>16150.108</v>
      </c>
      <c r="F17" s="19">
        <f t="shared" si="0"/>
        <v>139.82777489177488</v>
      </c>
      <c r="G17" s="19">
        <f t="shared" si="1"/>
        <v>107.66738666666666</v>
      </c>
      <c r="H17" s="75" t="s">
        <v>187</v>
      </c>
      <c r="I17" s="19">
        <f>E17/E82*100</f>
        <v>0.5768258947731929</v>
      </c>
    </row>
    <row r="18" spans="1:9" s="7" customFormat="1" x14ac:dyDescent="0.2">
      <c r="A18" s="59" t="s">
        <v>18</v>
      </c>
      <c r="B18" s="55" t="s">
        <v>19</v>
      </c>
      <c r="C18" s="56">
        <f>C19+C20</f>
        <v>7035</v>
      </c>
      <c r="D18" s="56">
        <f>D19+D20</f>
        <v>8505</v>
      </c>
      <c r="E18" s="56">
        <f>E19+E20</f>
        <v>8662.9760000000006</v>
      </c>
      <c r="F18" s="57">
        <f t="shared" si="0"/>
        <v>123.14109452736319</v>
      </c>
      <c r="G18" s="57">
        <f t="shared" si="1"/>
        <v>101.85744855967079</v>
      </c>
      <c r="H18" s="69"/>
      <c r="I18" s="57">
        <f>E18/E82*100</f>
        <v>0.30941148397265805</v>
      </c>
    </row>
    <row r="19" spans="1:9" ht="27.75" customHeight="1" x14ac:dyDescent="0.2">
      <c r="A19" s="28" t="s">
        <v>20</v>
      </c>
      <c r="B19" s="17" t="s">
        <v>21</v>
      </c>
      <c r="C19" s="15">
        <v>7000</v>
      </c>
      <c r="D19" s="15">
        <v>8500</v>
      </c>
      <c r="E19" s="15">
        <v>8657.8760000000002</v>
      </c>
      <c r="F19" s="19">
        <f t="shared" si="0"/>
        <v>123.68394285714285</v>
      </c>
      <c r="G19" s="19">
        <f t="shared" si="1"/>
        <v>101.85736470588236</v>
      </c>
      <c r="H19" s="75" t="s">
        <v>174</v>
      </c>
      <c r="I19" s="19">
        <f>E19/E82*100</f>
        <v>0.309229329645062</v>
      </c>
    </row>
    <row r="20" spans="1:9" ht="38.25" customHeight="1" x14ac:dyDescent="0.2">
      <c r="A20" s="28" t="s">
        <v>60</v>
      </c>
      <c r="B20" s="17" t="s">
        <v>59</v>
      </c>
      <c r="C20" s="15">
        <v>35</v>
      </c>
      <c r="D20" s="15">
        <v>5</v>
      </c>
      <c r="E20" s="15">
        <v>5.0999999999999996</v>
      </c>
      <c r="F20" s="19">
        <f t="shared" si="0"/>
        <v>14.571428571428571</v>
      </c>
      <c r="G20" s="19">
        <f t="shared" si="1"/>
        <v>102</v>
      </c>
      <c r="H20" s="75" t="s">
        <v>198</v>
      </c>
      <c r="I20" s="19">
        <f>E20/E82*100</f>
        <v>1.8215432759603119E-4</v>
      </c>
    </row>
    <row r="21" spans="1:9" ht="14.25" x14ac:dyDescent="0.2">
      <c r="A21" s="114" t="s">
        <v>103</v>
      </c>
      <c r="B21" s="115"/>
      <c r="C21" s="44">
        <f>C22+C28+C30+C33+C37+C43</f>
        <v>76692.25</v>
      </c>
      <c r="D21" s="44">
        <f>D22+D28+D30+D33+D37+D43</f>
        <v>116532.28200000001</v>
      </c>
      <c r="E21" s="42">
        <f>E22+E28+E30+E33+E37+E43</f>
        <v>115858.882</v>
      </c>
      <c r="F21" s="43">
        <f>E21/C21*100</f>
        <v>151.06986951093492</v>
      </c>
      <c r="G21" s="43">
        <f>E21/D21*100</f>
        <v>99.422134374747756</v>
      </c>
      <c r="H21" s="68"/>
      <c r="I21" s="43">
        <f>G21/F21*100</f>
        <v>65.812021084423634</v>
      </c>
    </row>
    <row r="22" spans="1:9" s="7" customFormat="1" ht="31.5" x14ac:dyDescent="0.2">
      <c r="A22" s="54" t="s">
        <v>22</v>
      </c>
      <c r="B22" s="55" t="s">
        <v>23</v>
      </c>
      <c r="C22" s="56">
        <f>SUM(C23:C27)</f>
        <v>35510.75</v>
      </c>
      <c r="D22" s="56">
        <f>SUM(D23:D27)</f>
        <v>32462.781999999999</v>
      </c>
      <c r="E22" s="56">
        <f>SUM(E23:E27)</f>
        <v>31965.263999999999</v>
      </c>
      <c r="F22" s="57">
        <f t="shared" si="0"/>
        <v>90.015738895968127</v>
      </c>
      <c r="G22" s="57">
        <f t="shared" si="1"/>
        <v>98.467420321523889</v>
      </c>
      <c r="H22" s="69"/>
      <c r="I22" s="57">
        <f>E22/E82*100</f>
        <v>1.1416884647744356</v>
      </c>
    </row>
    <row r="23" spans="1:9" ht="76.5" customHeight="1" x14ac:dyDescent="0.2">
      <c r="A23" s="28" t="s">
        <v>24</v>
      </c>
      <c r="B23" s="17" t="s">
        <v>25</v>
      </c>
      <c r="C23" s="15">
        <v>32322.2</v>
      </c>
      <c r="D23" s="15">
        <v>28300</v>
      </c>
      <c r="E23" s="15">
        <v>27500.973999999998</v>
      </c>
      <c r="F23" s="19">
        <f t="shared" si="0"/>
        <v>85.083855678140722</v>
      </c>
      <c r="G23" s="19">
        <f t="shared" si="1"/>
        <v>97.176586572438168</v>
      </c>
      <c r="H23" s="75" t="s">
        <v>188</v>
      </c>
      <c r="I23" s="19">
        <f>E23/E82*100</f>
        <v>0.98223949553057566</v>
      </c>
    </row>
    <row r="24" spans="1:9" ht="61.5" customHeight="1" x14ac:dyDescent="0.2">
      <c r="A24" s="28" t="s">
        <v>52</v>
      </c>
      <c r="B24" s="17" t="s">
        <v>51</v>
      </c>
      <c r="C24" s="15"/>
      <c r="D24" s="15">
        <v>460.58199999999999</v>
      </c>
      <c r="E24" s="15">
        <v>346.59800000000001</v>
      </c>
      <c r="F24" s="19"/>
      <c r="G24" s="19">
        <f>E24/D24*100</f>
        <v>75.252180936293641</v>
      </c>
      <c r="H24" s="75" t="s">
        <v>197</v>
      </c>
      <c r="I24" s="19">
        <f>E24/E82*100</f>
        <v>1.2379279536495926E-2</v>
      </c>
    </row>
    <row r="25" spans="1:9" ht="42.75" customHeight="1" x14ac:dyDescent="0.2">
      <c r="A25" s="28" t="s">
        <v>104</v>
      </c>
      <c r="B25" s="17" t="s">
        <v>76</v>
      </c>
      <c r="C25" s="61"/>
      <c r="D25" s="61">
        <v>511</v>
      </c>
      <c r="E25" s="15">
        <v>353.46</v>
      </c>
      <c r="F25" s="19"/>
      <c r="G25" s="19">
        <f>E25/D25*100</f>
        <v>69.170254403131111</v>
      </c>
      <c r="H25" s="75" t="s">
        <v>197</v>
      </c>
      <c r="I25" s="19">
        <f>E25/E82*100</f>
        <v>1.2624366398449643E-2</v>
      </c>
    </row>
    <row r="26" spans="1:9" ht="56.25" customHeight="1" x14ac:dyDescent="0.2">
      <c r="A26" s="28" t="s">
        <v>61</v>
      </c>
      <c r="B26" s="17" t="s">
        <v>62</v>
      </c>
      <c r="C26" s="61">
        <v>0.35</v>
      </c>
      <c r="D26" s="61">
        <v>3</v>
      </c>
      <c r="E26" s="15">
        <v>694.16600000000005</v>
      </c>
      <c r="F26" s="19" t="s">
        <v>189</v>
      </c>
      <c r="G26" s="19" t="s">
        <v>190</v>
      </c>
      <c r="H26" s="98" t="s">
        <v>191</v>
      </c>
      <c r="I26" s="19">
        <f>E26/E82*100</f>
        <v>2.4793204111769922E-2</v>
      </c>
    </row>
    <row r="27" spans="1:9" ht="63" customHeight="1" x14ac:dyDescent="0.2">
      <c r="A27" s="28" t="s">
        <v>46</v>
      </c>
      <c r="B27" s="17" t="s">
        <v>26</v>
      </c>
      <c r="C27" s="15">
        <v>3188.2</v>
      </c>
      <c r="D27" s="15">
        <v>3188.2</v>
      </c>
      <c r="E27" s="15">
        <v>3070.0659999999998</v>
      </c>
      <c r="F27" s="19">
        <f>E27/C27*100</f>
        <v>96.294649018254816</v>
      </c>
      <c r="G27" s="19">
        <f>E27/D27*100</f>
        <v>96.294649018254816</v>
      </c>
      <c r="H27" s="75" t="s">
        <v>175</v>
      </c>
      <c r="I27" s="19">
        <f>E27/E82*100</f>
        <v>0.10965211919714453</v>
      </c>
    </row>
    <row r="28" spans="1:9" s="7" customFormat="1" ht="21" x14ac:dyDescent="0.2">
      <c r="A28" s="54" t="s">
        <v>27</v>
      </c>
      <c r="B28" s="55" t="s">
        <v>28</v>
      </c>
      <c r="C28" s="56">
        <f>C29</f>
        <v>2500</v>
      </c>
      <c r="D28" s="56">
        <f>D29</f>
        <v>4200</v>
      </c>
      <c r="E28" s="56">
        <f>E29</f>
        <v>4111.3389999999999</v>
      </c>
      <c r="F28" s="57">
        <f t="shared" si="0"/>
        <v>164.45356000000001</v>
      </c>
      <c r="G28" s="57">
        <f t="shared" si="1"/>
        <v>97.889023809523806</v>
      </c>
      <c r="H28" s="92"/>
      <c r="I28" s="57">
        <f>E28/E82*100</f>
        <v>0.14684278256163516</v>
      </c>
    </row>
    <row r="29" spans="1:9" ht="25.5" x14ac:dyDescent="0.2">
      <c r="A29" s="28" t="s">
        <v>7</v>
      </c>
      <c r="B29" s="17" t="s">
        <v>29</v>
      </c>
      <c r="C29" s="15">
        <v>2500</v>
      </c>
      <c r="D29" s="15">
        <v>4200</v>
      </c>
      <c r="E29" s="15">
        <v>4111.3389999999999</v>
      </c>
      <c r="F29" s="19">
        <f t="shared" si="0"/>
        <v>164.45356000000001</v>
      </c>
      <c r="G29" s="19">
        <f t="shared" si="1"/>
        <v>97.889023809523806</v>
      </c>
      <c r="H29" s="75" t="s">
        <v>176</v>
      </c>
      <c r="I29" s="19">
        <f>E29/E82*100</f>
        <v>0.14684278256163516</v>
      </c>
    </row>
    <row r="30" spans="1:9" s="7" customFormat="1" ht="21" x14ac:dyDescent="0.2">
      <c r="A30" s="54" t="s">
        <v>68</v>
      </c>
      <c r="B30" s="55" t="s">
        <v>30</v>
      </c>
      <c r="C30" s="56">
        <f>SUM(C31:C32)</f>
        <v>3067</v>
      </c>
      <c r="D30" s="56">
        <f>SUM(D31:D32)</f>
        <v>6567</v>
      </c>
      <c r="E30" s="56">
        <f>SUM(E31:E32)</f>
        <v>6437.0630000000001</v>
      </c>
      <c r="F30" s="57">
        <f t="shared" si="0"/>
        <v>209.88141506358008</v>
      </c>
      <c r="G30" s="57">
        <f t="shared" si="1"/>
        <v>98.021364397746311</v>
      </c>
      <c r="H30" s="92"/>
      <c r="I30" s="57">
        <f>E30/E82*100</f>
        <v>0.22990958479574339</v>
      </c>
    </row>
    <row r="31" spans="1:9" ht="27.75" customHeight="1" x14ac:dyDescent="0.2">
      <c r="A31" s="28" t="s">
        <v>63</v>
      </c>
      <c r="B31" s="17" t="s">
        <v>64</v>
      </c>
      <c r="C31" s="61">
        <v>67</v>
      </c>
      <c r="D31" s="61">
        <v>67</v>
      </c>
      <c r="E31" s="15">
        <v>81.47</v>
      </c>
      <c r="F31" s="19">
        <f t="shared" si="0"/>
        <v>121.59701492537313</v>
      </c>
      <c r="G31" s="19">
        <f t="shared" si="1"/>
        <v>121.59701492537313</v>
      </c>
      <c r="H31" s="75" t="s">
        <v>183</v>
      </c>
      <c r="I31" s="19">
        <f>E31/E82*100</f>
        <v>2.9098260920095414E-3</v>
      </c>
    </row>
    <row r="32" spans="1:9" ht="76.5" x14ac:dyDescent="0.2">
      <c r="A32" s="28" t="s">
        <v>65</v>
      </c>
      <c r="B32" s="17" t="s">
        <v>66</v>
      </c>
      <c r="C32" s="61">
        <v>3000</v>
      </c>
      <c r="D32" s="61">
        <v>6500</v>
      </c>
      <c r="E32" s="15">
        <v>6355.5929999999998</v>
      </c>
      <c r="F32" s="19">
        <f t="shared" si="0"/>
        <v>211.85309999999998</v>
      </c>
      <c r="G32" s="19">
        <f t="shared" si="1"/>
        <v>97.778353846153848</v>
      </c>
      <c r="H32" s="75" t="s">
        <v>196</v>
      </c>
      <c r="I32" s="19">
        <f>E32/E82*100</f>
        <v>0.22699975870373387</v>
      </c>
    </row>
    <row r="33" spans="1:9" s="7" customFormat="1" ht="21" x14ac:dyDescent="0.2">
      <c r="A33" s="54" t="s">
        <v>31</v>
      </c>
      <c r="B33" s="55" t="s">
        <v>32</v>
      </c>
      <c r="C33" s="56">
        <f>SUM(C34:C36)</f>
        <v>32794.5</v>
      </c>
      <c r="D33" s="56">
        <f>SUM(D34:D36)</f>
        <v>70294.5</v>
      </c>
      <c r="E33" s="56">
        <f>SUM(E34:E36)</f>
        <v>70680.407999999996</v>
      </c>
      <c r="F33" s="57">
        <f t="shared" si="0"/>
        <v>215.52518867493023</v>
      </c>
      <c r="G33" s="57">
        <f t="shared" si="1"/>
        <v>100.5489874741267</v>
      </c>
      <c r="H33" s="92"/>
      <c r="I33" s="57">
        <f>E33/E82*100</f>
        <v>2.5244592536182631</v>
      </c>
    </row>
    <row r="34" spans="1:9" s="7" customFormat="1" ht="99.75" customHeight="1" x14ac:dyDescent="0.2">
      <c r="A34" s="99" t="s">
        <v>69</v>
      </c>
      <c r="B34" s="17" t="s">
        <v>33</v>
      </c>
      <c r="C34" s="15">
        <v>2000</v>
      </c>
      <c r="D34" s="15">
        <v>22000</v>
      </c>
      <c r="E34" s="15">
        <v>14417.989</v>
      </c>
      <c r="F34" s="19">
        <f>E34/C34*100</f>
        <v>720.89945</v>
      </c>
      <c r="G34" s="19">
        <f t="shared" si="1"/>
        <v>65.53631363636363</v>
      </c>
      <c r="H34" s="75" t="s">
        <v>195</v>
      </c>
      <c r="I34" s="19">
        <f>E34/E82*100</f>
        <v>0.51496060619254402</v>
      </c>
    </row>
    <row r="35" spans="1:9" ht="36.75" customHeight="1" x14ac:dyDescent="0.2">
      <c r="A35" s="28" t="s">
        <v>45</v>
      </c>
      <c r="B35" s="17" t="s">
        <v>34</v>
      </c>
      <c r="C35" s="61">
        <v>14223.5</v>
      </c>
      <c r="D35" s="61">
        <v>8723.5</v>
      </c>
      <c r="E35" s="61">
        <v>13078.216</v>
      </c>
      <c r="F35" s="19">
        <f>E35/C35*100</f>
        <v>91.947945301789289</v>
      </c>
      <c r="G35" s="19">
        <f t="shared" ref="G35:G41" si="5">E35/D35*100</f>
        <v>149.91936722645727</v>
      </c>
      <c r="H35" s="75" t="s">
        <v>126</v>
      </c>
      <c r="I35" s="19">
        <f>E35/E82*100</f>
        <v>0.46710855718346217</v>
      </c>
    </row>
    <row r="36" spans="1:9" ht="48" customHeight="1" x14ac:dyDescent="0.2">
      <c r="A36" s="28" t="s">
        <v>70</v>
      </c>
      <c r="B36" s="17" t="s">
        <v>71</v>
      </c>
      <c r="C36" s="61">
        <v>16571</v>
      </c>
      <c r="D36" s="61">
        <v>39571</v>
      </c>
      <c r="E36" s="61">
        <v>43184.203000000001</v>
      </c>
      <c r="F36" s="19">
        <f>E36/C36*100</f>
        <v>260.6010681310724</v>
      </c>
      <c r="G36" s="19">
        <f t="shared" si="5"/>
        <v>109.13093679714943</v>
      </c>
      <c r="H36" s="75" t="s">
        <v>127</v>
      </c>
      <c r="I36" s="19">
        <f>E36/E82*100</f>
        <v>1.5423900902422576</v>
      </c>
    </row>
    <row r="37" spans="1:9" s="21" customFormat="1" ht="54" customHeight="1" x14ac:dyDescent="0.2">
      <c r="A37" s="54" t="s">
        <v>35</v>
      </c>
      <c r="B37" s="55" t="s">
        <v>36</v>
      </c>
      <c r="C37" s="56">
        <f>SUM(C38:C42)</f>
        <v>2820</v>
      </c>
      <c r="D37" s="56">
        <f>SUM(D38:D42)</f>
        <v>3008</v>
      </c>
      <c r="E37" s="56">
        <f>SUM(E38:E42)</f>
        <v>2668.6680000000001</v>
      </c>
      <c r="F37" s="57">
        <f>E37/C37*100</f>
        <v>94.633617021276592</v>
      </c>
      <c r="G37" s="57">
        <f t="shared" si="5"/>
        <v>88.719015957446814</v>
      </c>
      <c r="H37" s="75"/>
      <c r="I37" s="57">
        <f>E37/E82*100</f>
        <v>9.5315573552361837E-2</v>
      </c>
    </row>
    <row r="38" spans="1:9" ht="39.75" customHeight="1" x14ac:dyDescent="0.2">
      <c r="A38" s="60" t="s">
        <v>105</v>
      </c>
      <c r="B38" s="17" t="s">
        <v>106</v>
      </c>
      <c r="C38" s="15">
        <v>745</v>
      </c>
      <c r="D38" s="15">
        <v>603.5</v>
      </c>
      <c r="E38" s="15">
        <v>581.56100000000004</v>
      </c>
      <c r="F38" s="19">
        <f t="shared" ref="F38:F40" si="6">E38/C38*100</f>
        <v>78.061879194630876</v>
      </c>
      <c r="G38" s="19">
        <f t="shared" ref="G38:G40" si="7">E38/D38*100</f>
        <v>96.364705882352951</v>
      </c>
      <c r="H38" s="75" t="s">
        <v>177</v>
      </c>
      <c r="I38" s="19">
        <f>E38/E82*100</f>
        <v>2.0771343708054023E-2</v>
      </c>
    </row>
    <row r="39" spans="1:9" ht="72.75" customHeight="1" x14ac:dyDescent="0.2">
      <c r="A39" s="45" t="s">
        <v>112</v>
      </c>
      <c r="B39" s="17" t="s">
        <v>107</v>
      </c>
      <c r="C39" s="15">
        <v>75</v>
      </c>
      <c r="D39" s="15">
        <v>450</v>
      </c>
      <c r="E39" s="15">
        <v>429.54300000000001</v>
      </c>
      <c r="F39" s="19">
        <f t="shared" si="6"/>
        <v>572.72400000000005</v>
      </c>
      <c r="G39" s="19">
        <f t="shared" si="7"/>
        <v>95.454000000000008</v>
      </c>
      <c r="H39" s="75" t="s">
        <v>194</v>
      </c>
      <c r="I39" s="19">
        <f>E39/E82*100</f>
        <v>1.5341787517369025E-2</v>
      </c>
    </row>
    <row r="40" spans="1:9" ht="84" customHeight="1" x14ac:dyDescent="0.2">
      <c r="A40" s="45" t="s">
        <v>132</v>
      </c>
      <c r="B40" s="17" t="s">
        <v>131</v>
      </c>
      <c r="C40" s="15">
        <v>1500</v>
      </c>
      <c r="D40" s="61">
        <v>1500</v>
      </c>
      <c r="E40" s="61">
        <v>1193.492</v>
      </c>
      <c r="F40" s="19">
        <f t="shared" si="6"/>
        <v>79.56613333333334</v>
      </c>
      <c r="G40" s="19">
        <f t="shared" si="7"/>
        <v>79.56613333333334</v>
      </c>
      <c r="H40" s="75" t="s">
        <v>177</v>
      </c>
      <c r="I40" s="19">
        <f>E40/E82*100</f>
        <v>4.2627398578674994E-2</v>
      </c>
    </row>
    <row r="41" spans="1:9" ht="41.25" customHeight="1" x14ac:dyDescent="0.2">
      <c r="A41" s="28" t="s">
        <v>109</v>
      </c>
      <c r="B41" s="17" t="s">
        <v>108</v>
      </c>
      <c r="C41" s="15">
        <v>200</v>
      </c>
      <c r="D41" s="15">
        <v>454.5</v>
      </c>
      <c r="E41" s="15">
        <v>463.798</v>
      </c>
      <c r="F41" s="19">
        <f>E41/C41*100</f>
        <v>231.899</v>
      </c>
      <c r="G41" s="19">
        <f t="shared" si="5"/>
        <v>102.04576457645764</v>
      </c>
      <c r="H41" s="75" t="s">
        <v>97</v>
      </c>
      <c r="I41" s="19">
        <f>E41/E82*100</f>
        <v>1.656525741772237E-2</v>
      </c>
    </row>
    <row r="42" spans="1:9" ht="38.25" x14ac:dyDescent="0.2">
      <c r="A42" s="45" t="s">
        <v>111</v>
      </c>
      <c r="B42" s="17" t="s">
        <v>110</v>
      </c>
      <c r="C42" s="15">
        <v>300</v>
      </c>
      <c r="D42" s="15"/>
      <c r="E42" s="15">
        <v>0.27400000000000002</v>
      </c>
      <c r="F42" s="19">
        <f>E42/C42*100</f>
        <v>9.1333333333333336E-2</v>
      </c>
      <c r="G42" s="19"/>
      <c r="H42" s="75" t="s">
        <v>193</v>
      </c>
      <c r="I42" s="19">
        <f>E42/E82*100</f>
        <v>9.7863305414338329E-6</v>
      </c>
    </row>
    <row r="43" spans="1:9" s="7" customFormat="1" x14ac:dyDescent="0.2">
      <c r="A43" s="76" t="s">
        <v>37</v>
      </c>
      <c r="B43" s="77" t="s">
        <v>38</v>
      </c>
      <c r="C43" s="78">
        <f>C44</f>
        <v>0</v>
      </c>
      <c r="D43" s="78">
        <f>D44</f>
        <v>0</v>
      </c>
      <c r="E43" s="78">
        <f>E44</f>
        <v>-3.86</v>
      </c>
      <c r="F43" s="79"/>
      <c r="G43" s="79"/>
      <c r="H43" s="93"/>
      <c r="I43" s="80">
        <f>E43/E82*100</f>
        <v>-1.3786582441581969E-4</v>
      </c>
    </row>
    <row r="44" spans="1:9" x14ac:dyDescent="0.2">
      <c r="A44" s="28" t="s">
        <v>8</v>
      </c>
      <c r="B44" s="17" t="s">
        <v>39</v>
      </c>
      <c r="C44" s="15"/>
      <c r="D44" s="15"/>
      <c r="E44" s="15">
        <v>-3.86</v>
      </c>
      <c r="F44" s="19"/>
      <c r="G44" s="19"/>
      <c r="H44" s="75"/>
      <c r="I44" s="19">
        <f>E44/E82*100</f>
        <v>-1.3786582441581969E-4</v>
      </c>
    </row>
    <row r="45" spans="1:9" ht="58.5" customHeight="1" x14ac:dyDescent="0.25">
      <c r="A45" s="29" t="s">
        <v>40</v>
      </c>
      <c r="B45" s="30" t="s">
        <v>41</v>
      </c>
      <c r="C45" s="31">
        <f>C46+C79+C81</f>
        <v>1971832.3909999998</v>
      </c>
      <c r="D45" s="31">
        <f>D46+D79+D81</f>
        <v>2006537.6199999996</v>
      </c>
      <c r="E45" s="31">
        <f>E46+E79+E81</f>
        <v>1982924.8170000003</v>
      </c>
      <c r="F45" s="32">
        <f>E45/C45*100</f>
        <v>100.56254406057175</v>
      </c>
      <c r="G45" s="32">
        <f t="shared" ref="G45:G50" si="8">E45/D45*100</f>
        <v>98.823206564151064</v>
      </c>
      <c r="H45" s="107" t="s">
        <v>178</v>
      </c>
      <c r="I45" s="32">
        <f>E45/E82*100</f>
        <v>70.823203277278097</v>
      </c>
    </row>
    <row r="46" spans="1:9" ht="42" customHeight="1" x14ac:dyDescent="0.2">
      <c r="A46" s="33" t="s">
        <v>42</v>
      </c>
      <c r="B46" s="34" t="s">
        <v>43</v>
      </c>
      <c r="C46" s="35">
        <f>SUM(C47+C50+C65+C75)</f>
        <v>1971832.3909999998</v>
      </c>
      <c r="D46" s="35">
        <f>SUM(D47+D50+D65+D75)</f>
        <v>1999811.7199999997</v>
      </c>
      <c r="E46" s="35">
        <f>SUM(E47+E50+E65+E75)</f>
        <v>1976624.5010000002</v>
      </c>
      <c r="F46" s="36">
        <f>E46/C46*100</f>
        <v>100.24302826253756</v>
      </c>
      <c r="G46" s="36">
        <f t="shared" si="8"/>
        <v>98.840529897484572</v>
      </c>
      <c r="H46" s="102"/>
      <c r="I46" s="36">
        <f>E46/E82*100</f>
        <v>70.598177821469761</v>
      </c>
    </row>
    <row r="47" spans="1:9" s="22" customFormat="1" ht="30" customHeight="1" x14ac:dyDescent="0.2">
      <c r="A47" s="48" t="s">
        <v>72</v>
      </c>
      <c r="B47" s="49" t="s">
        <v>77</v>
      </c>
      <c r="C47" s="50">
        <f>SUM(C48:C49)</f>
        <v>0</v>
      </c>
      <c r="D47" s="50">
        <f>SUM(D48:D49)</f>
        <v>10245.257000000001</v>
      </c>
      <c r="E47" s="50">
        <f>SUM(E48:E49)</f>
        <v>10245.257000000001</v>
      </c>
      <c r="F47" s="51"/>
      <c r="G47" s="51">
        <f t="shared" si="8"/>
        <v>100</v>
      </c>
      <c r="H47" s="81" t="s">
        <v>200</v>
      </c>
      <c r="I47" s="51">
        <f>E47/E82*100</f>
        <v>0.36592507840853566</v>
      </c>
    </row>
    <row r="48" spans="1:9" s="22" customFormat="1" ht="32.25" customHeight="1" x14ac:dyDescent="0.2">
      <c r="A48" s="60" t="s">
        <v>133</v>
      </c>
      <c r="B48" s="17" t="s">
        <v>78</v>
      </c>
      <c r="C48" s="15"/>
      <c r="D48" s="15">
        <v>4098.1000000000004</v>
      </c>
      <c r="E48" s="15">
        <v>4098.1000000000004</v>
      </c>
      <c r="F48" s="19"/>
      <c r="G48" s="19">
        <f t="shared" si="8"/>
        <v>100</v>
      </c>
      <c r="H48" s="81"/>
      <c r="I48" s="19">
        <f>E48/E82*100</f>
        <v>0.14636993135711676</v>
      </c>
    </row>
    <row r="49" spans="1:9" s="22" customFormat="1" ht="26.25" customHeight="1" x14ac:dyDescent="0.2">
      <c r="A49" s="60" t="s">
        <v>134</v>
      </c>
      <c r="B49" s="17" t="s">
        <v>135</v>
      </c>
      <c r="C49" s="15"/>
      <c r="D49" s="15">
        <v>6147.1570000000002</v>
      </c>
      <c r="E49" s="15">
        <v>6147.1570000000002</v>
      </c>
      <c r="F49" s="19"/>
      <c r="G49" s="19">
        <f t="shared" si="8"/>
        <v>100</v>
      </c>
      <c r="H49" s="81"/>
      <c r="I49" s="19">
        <f>E49/E82*100</f>
        <v>0.21955514705141888</v>
      </c>
    </row>
    <row r="50" spans="1:9" s="22" customFormat="1" ht="76.5" x14ac:dyDescent="0.2">
      <c r="A50" s="48" t="s">
        <v>44</v>
      </c>
      <c r="B50" s="49" t="s">
        <v>79</v>
      </c>
      <c r="C50" s="50">
        <f>SUM(C51:C64)</f>
        <v>1074282.7290000001</v>
      </c>
      <c r="D50" s="50">
        <f>SUM(D51:D64)</f>
        <v>1078650.385</v>
      </c>
      <c r="E50" s="50">
        <f>SUM(E51:E64)</f>
        <v>1064502.679</v>
      </c>
      <c r="F50" s="51">
        <f>E50/C50*100</f>
        <v>99.089620475505185</v>
      </c>
      <c r="G50" s="51">
        <f t="shared" si="8"/>
        <v>98.68838817500631</v>
      </c>
      <c r="H50" s="81" t="s">
        <v>98</v>
      </c>
      <c r="I50" s="51">
        <f>E50/E82*100</f>
        <v>38.020347003415452</v>
      </c>
    </row>
    <row r="51" spans="1:9" s="23" customFormat="1" ht="84" customHeight="1" x14ac:dyDescent="0.2">
      <c r="A51" s="73" t="s">
        <v>125</v>
      </c>
      <c r="B51" s="26" t="s">
        <v>113</v>
      </c>
      <c r="C51" s="61">
        <v>127825.352</v>
      </c>
      <c r="D51" s="61">
        <v>133341.06200000001</v>
      </c>
      <c r="E51" s="15">
        <v>101971.147</v>
      </c>
      <c r="F51" s="20">
        <f t="shared" ref="F51:F62" si="9">E51/C51*100</f>
        <v>79.773804964761609</v>
      </c>
      <c r="G51" s="20">
        <f>E51/D51*100</f>
        <v>76.473927438796011</v>
      </c>
      <c r="H51" s="81" t="s">
        <v>184</v>
      </c>
      <c r="I51" s="19">
        <f>E51/E82*100</f>
        <v>3.6420560227413827</v>
      </c>
    </row>
    <row r="52" spans="1:9" s="23" customFormat="1" ht="68.25" customHeight="1" x14ac:dyDescent="0.2">
      <c r="A52" s="73" t="s">
        <v>136</v>
      </c>
      <c r="B52" s="26" t="s">
        <v>137</v>
      </c>
      <c r="C52" s="61"/>
      <c r="D52" s="61"/>
      <c r="E52" s="15">
        <v>94626.04</v>
      </c>
      <c r="F52" s="20"/>
      <c r="G52" s="20"/>
      <c r="H52" s="81" t="s">
        <v>179</v>
      </c>
      <c r="I52" s="19">
        <f>E52/E82*100</f>
        <v>3.3797142527990496</v>
      </c>
    </row>
    <row r="53" spans="1:9" s="71" customFormat="1" ht="57.75" customHeight="1" x14ac:dyDescent="0.2">
      <c r="A53" s="73" t="s">
        <v>124</v>
      </c>
      <c r="B53" s="26" t="s">
        <v>114</v>
      </c>
      <c r="C53" s="61">
        <v>30087.916000000001</v>
      </c>
      <c r="D53" s="61">
        <v>22651.806</v>
      </c>
      <c r="E53" s="15">
        <v>18340.045999999998</v>
      </c>
      <c r="F53" s="20">
        <f>E53/C53*100</f>
        <v>60.95485642807563</v>
      </c>
      <c r="G53" s="20">
        <f>E53/D53*100</f>
        <v>80.965049762478088</v>
      </c>
      <c r="H53" s="81" t="s">
        <v>206</v>
      </c>
      <c r="I53" s="19">
        <f>E53/E82*100</f>
        <v>0.65504289160985907</v>
      </c>
    </row>
    <row r="54" spans="1:9" s="71" customFormat="1" ht="38.25" customHeight="1" x14ac:dyDescent="0.2">
      <c r="A54" s="46" t="s">
        <v>115</v>
      </c>
      <c r="B54" s="26" t="s">
        <v>88</v>
      </c>
      <c r="C54" s="61">
        <v>4032.8530000000001</v>
      </c>
      <c r="D54" s="61">
        <v>4032.8530000000001</v>
      </c>
      <c r="E54" s="15">
        <v>4032.8530000000001</v>
      </c>
      <c r="F54" s="20">
        <f t="shared" si="9"/>
        <v>100</v>
      </c>
      <c r="G54" s="20">
        <f t="shared" ref="G54:G63" si="10">E54/D54*100</f>
        <v>100</v>
      </c>
      <c r="H54" s="95"/>
      <c r="I54" s="19">
        <f>E54/E82*100</f>
        <v>0.14403953460953672</v>
      </c>
    </row>
    <row r="55" spans="1:9" s="71" customFormat="1" ht="38.25" customHeight="1" x14ac:dyDescent="0.2">
      <c r="A55" s="83" t="s">
        <v>151</v>
      </c>
      <c r="B55" s="26" t="s">
        <v>152</v>
      </c>
      <c r="C55" s="61">
        <v>75312.785000000003</v>
      </c>
      <c r="D55" s="61"/>
      <c r="E55" s="15"/>
      <c r="F55" s="20">
        <f t="shared" si="9"/>
        <v>0</v>
      </c>
      <c r="G55" s="20"/>
      <c r="H55" s="95"/>
      <c r="I55" s="70"/>
    </row>
    <row r="56" spans="1:9" s="23" customFormat="1" ht="25.5" customHeight="1" x14ac:dyDescent="0.2">
      <c r="A56" s="83" t="s">
        <v>155</v>
      </c>
      <c r="B56" s="84" t="s">
        <v>153</v>
      </c>
      <c r="C56" s="61">
        <v>227775.56</v>
      </c>
      <c r="D56" s="61">
        <v>207652.60500000001</v>
      </c>
      <c r="E56" s="15">
        <v>207652.60500000001</v>
      </c>
      <c r="F56" s="20">
        <f t="shared" si="9"/>
        <v>91.16544593282967</v>
      </c>
      <c r="G56" s="20">
        <f t="shared" si="10"/>
        <v>100</v>
      </c>
      <c r="H56" s="81" t="s">
        <v>201</v>
      </c>
      <c r="I56" s="19"/>
    </row>
    <row r="57" spans="1:9" s="23" customFormat="1" ht="37.5" customHeight="1" x14ac:dyDescent="0.2">
      <c r="A57" s="83" t="s">
        <v>156</v>
      </c>
      <c r="B57" s="84" t="s">
        <v>154</v>
      </c>
      <c r="C57" s="61">
        <v>159640.6</v>
      </c>
      <c r="D57" s="61">
        <v>159640.6</v>
      </c>
      <c r="E57" s="15">
        <v>159640.6</v>
      </c>
      <c r="F57" s="20">
        <f t="shared" si="9"/>
        <v>100</v>
      </c>
      <c r="G57" s="20">
        <f t="shared" si="10"/>
        <v>100</v>
      </c>
      <c r="H57" s="95"/>
      <c r="I57" s="19"/>
    </row>
    <row r="58" spans="1:9" s="23" customFormat="1" ht="28.5" customHeight="1" x14ac:dyDescent="0.2">
      <c r="A58" s="85" t="s">
        <v>157</v>
      </c>
      <c r="B58" s="26" t="s">
        <v>158</v>
      </c>
      <c r="C58" s="61"/>
      <c r="D58" s="61">
        <v>2176.6</v>
      </c>
      <c r="E58" s="15">
        <v>2176.6</v>
      </c>
      <c r="F58" s="20"/>
      <c r="G58" s="20">
        <f t="shared" si="10"/>
        <v>100</v>
      </c>
      <c r="H58" s="81" t="s">
        <v>202</v>
      </c>
      <c r="I58" s="19">
        <f>E58/E82*100</f>
        <v>7.7740609695200288E-2</v>
      </c>
    </row>
    <row r="59" spans="1:9" s="23" customFormat="1" ht="36.75" customHeight="1" x14ac:dyDescent="0.2">
      <c r="A59" s="83" t="s">
        <v>159</v>
      </c>
      <c r="B59" s="84" t="s">
        <v>164</v>
      </c>
      <c r="C59" s="61"/>
      <c r="D59" s="61">
        <v>43216.785000000003</v>
      </c>
      <c r="E59" s="15"/>
      <c r="F59" s="20"/>
      <c r="G59" s="20">
        <f t="shared" si="10"/>
        <v>0</v>
      </c>
      <c r="H59" s="95"/>
      <c r="I59" s="19"/>
    </row>
    <row r="60" spans="1:9" s="23" customFormat="1" ht="24.75" customHeight="1" x14ac:dyDescent="0.2">
      <c r="A60" s="83" t="s">
        <v>160</v>
      </c>
      <c r="B60" s="87" t="s">
        <v>165</v>
      </c>
      <c r="C60" s="61">
        <v>42186.428</v>
      </c>
      <c r="D60" s="61">
        <v>43612.544000000002</v>
      </c>
      <c r="E60" s="15">
        <v>41023.523000000001</v>
      </c>
      <c r="F60" s="20">
        <f t="shared" si="9"/>
        <v>97.243414398583354</v>
      </c>
      <c r="G60" s="20">
        <f t="shared" si="10"/>
        <v>94.063586384687852</v>
      </c>
      <c r="H60" s="100" t="s">
        <v>205</v>
      </c>
      <c r="I60" s="19"/>
    </row>
    <row r="61" spans="1:9" s="23" customFormat="1" ht="26.25" customHeight="1" x14ac:dyDescent="0.2">
      <c r="A61" s="83" t="s">
        <v>161</v>
      </c>
      <c r="B61" s="14" t="s">
        <v>166</v>
      </c>
      <c r="C61" s="61"/>
      <c r="D61" s="61">
        <v>42019.642999999996</v>
      </c>
      <c r="E61" s="15">
        <v>40079.466999999997</v>
      </c>
      <c r="F61" s="20"/>
      <c r="G61" s="20">
        <f t="shared" si="10"/>
        <v>95.382692803934574</v>
      </c>
      <c r="H61" s="101"/>
      <c r="I61" s="19"/>
    </row>
    <row r="62" spans="1:9" s="23" customFormat="1" ht="54" customHeight="1" x14ac:dyDescent="0.2">
      <c r="A62" s="83" t="s">
        <v>162</v>
      </c>
      <c r="B62" s="87" t="s">
        <v>167</v>
      </c>
      <c r="C62" s="61">
        <v>272564.18400000001</v>
      </c>
      <c r="D62" s="61">
        <v>287806.60100000002</v>
      </c>
      <c r="E62" s="15">
        <v>262500.09700000001</v>
      </c>
      <c r="F62" s="20">
        <f t="shared" si="9"/>
        <v>96.307626757006346</v>
      </c>
      <c r="G62" s="20">
        <f t="shared" si="10"/>
        <v>91.20711480832226</v>
      </c>
      <c r="H62" s="102"/>
      <c r="I62" s="19">
        <f>E62/E82*100</f>
        <v>9.3755938554760725</v>
      </c>
    </row>
    <row r="63" spans="1:9" s="23" customFormat="1" ht="24" customHeight="1" x14ac:dyDescent="0.2">
      <c r="A63" s="86" t="s">
        <v>163</v>
      </c>
      <c r="B63" s="88" t="s">
        <v>168</v>
      </c>
      <c r="C63" s="61"/>
      <c r="D63" s="61">
        <v>105201.326</v>
      </c>
      <c r="E63" s="15">
        <v>105201.326</v>
      </c>
      <c r="F63" s="20"/>
      <c r="G63" s="20">
        <f t="shared" si="10"/>
        <v>100</v>
      </c>
      <c r="H63" s="81" t="s">
        <v>202</v>
      </c>
      <c r="I63" s="19">
        <f>E63/E82*100</f>
        <v>3.7574268234786024</v>
      </c>
    </row>
    <row r="64" spans="1:9" s="23" customFormat="1" ht="24" customHeight="1" x14ac:dyDescent="0.2">
      <c r="A64" s="46" t="s">
        <v>138</v>
      </c>
      <c r="B64" s="26" t="s">
        <v>80</v>
      </c>
      <c r="C64" s="61">
        <v>134857.05100000001</v>
      </c>
      <c r="D64" s="61">
        <v>27297.96</v>
      </c>
      <c r="E64" s="15">
        <v>27258.375</v>
      </c>
      <c r="F64" s="20">
        <f>E64/C64*100</f>
        <v>20.212791839857154</v>
      </c>
      <c r="G64" s="20">
        <f t="shared" ref="G64" si="11">E64/D64*100</f>
        <v>99.85498916402544</v>
      </c>
      <c r="H64" s="81" t="s">
        <v>184</v>
      </c>
      <c r="I64" s="19">
        <f>E64/E82*100</f>
        <v>0.97357469989911116</v>
      </c>
    </row>
    <row r="65" spans="1:9" s="22" customFormat="1" ht="65.25" customHeight="1" x14ac:dyDescent="0.2">
      <c r="A65" s="48" t="s">
        <v>73</v>
      </c>
      <c r="B65" s="49" t="s">
        <v>81</v>
      </c>
      <c r="C65" s="50">
        <f>SUM(C66:C74)</f>
        <v>754114.26199999999</v>
      </c>
      <c r="D65" s="50">
        <f>SUM(D66:D74)</f>
        <v>747313.22599999991</v>
      </c>
      <c r="E65" s="50">
        <f>SUM(E66:E74)</f>
        <v>744261.74900000007</v>
      </c>
      <c r="F65" s="51">
        <f t="shared" ref="F65:F82" si="12">E65/C65*100</f>
        <v>98.6934986517998</v>
      </c>
      <c r="G65" s="51">
        <f t="shared" ref="G65:G82" si="13">E65/D65*100</f>
        <v>99.591673625752236</v>
      </c>
      <c r="H65" s="81" t="s">
        <v>99</v>
      </c>
      <c r="I65" s="51">
        <f>E65/E82*100</f>
        <v>26.582450675400228</v>
      </c>
    </row>
    <row r="66" spans="1:9" s="22" customFormat="1" ht="64.5" customHeight="1" x14ac:dyDescent="0.2">
      <c r="A66" s="46" t="s">
        <v>74</v>
      </c>
      <c r="B66" s="26" t="s">
        <v>82</v>
      </c>
      <c r="C66" s="61">
        <v>697173.86</v>
      </c>
      <c r="D66" s="61">
        <v>688125.72699999996</v>
      </c>
      <c r="E66" s="15">
        <v>686871.76100000006</v>
      </c>
      <c r="F66" s="20">
        <f t="shared" si="12"/>
        <v>98.522305612548365</v>
      </c>
      <c r="G66" s="20">
        <f t="shared" si="13"/>
        <v>99.817770801061783</v>
      </c>
      <c r="H66" s="81" t="s">
        <v>185</v>
      </c>
      <c r="I66" s="19">
        <f>E66/E82*100</f>
        <v>24.53267917052095</v>
      </c>
    </row>
    <row r="67" spans="1:9" s="25" customFormat="1" ht="51" customHeight="1" x14ac:dyDescent="0.2">
      <c r="A67" s="47" t="s">
        <v>120</v>
      </c>
      <c r="B67" s="11" t="s">
        <v>83</v>
      </c>
      <c r="C67" s="15">
        <v>12704.591</v>
      </c>
      <c r="D67" s="15">
        <v>8681.4290000000001</v>
      </c>
      <c r="E67" s="15">
        <v>8681.4290000000001</v>
      </c>
      <c r="F67" s="20">
        <f t="shared" si="12"/>
        <v>68.333006548577586</v>
      </c>
      <c r="G67" s="20">
        <f t="shared" si="13"/>
        <v>100</v>
      </c>
      <c r="H67" s="81" t="s">
        <v>203</v>
      </c>
      <c r="I67" s="19">
        <f>E67/E82*100</f>
        <v>0.31007056118974224</v>
      </c>
    </row>
    <row r="68" spans="1:9" s="25" customFormat="1" ht="51" customHeight="1" x14ac:dyDescent="0.2">
      <c r="A68" s="47" t="s">
        <v>140</v>
      </c>
      <c r="B68" s="11" t="s">
        <v>139</v>
      </c>
      <c r="C68" s="15">
        <v>12971.656999999999</v>
      </c>
      <c r="D68" s="15">
        <v>20173.681</v>
      </c>
      <c r="E68" s="15">
        <v>18376.169999999998</v>
      </c>
      <c r="F68" s="20">
        <f t="shared" si="12"/>
        <v>141.66401408856245</v>
      </c>
      <c r="G68" s="20">
        <f t="shared" ref="G68" si="14">E68/D68*100</f>
        <v>91.089821436157322</v>
      </c>
      <c r="H68" s="81" t="s">
        <v>185</v>
      </c>
      <c r="I68" s="19">
        <f>E68/E82*100</f>
        <v>0.65633311571379616</v>
      </c>
    </row>
    <row r="69" spans="1:9" s="25" customFormat="1" ht="52.5" customHeight="1" x14ac:dyDescent="0.2">
      <c r="A69" s="47" t="s">
        <v>75</v>
      </c>
      <c r="B69" s="11" t="s">
        <v>84</v>
      </c>
      <c r="C69" s="15">
        <v>390.28699999999998</v>
      </c>
      <c r="D69" s="15">
        <v>390.28699999999998</v>
      </c>
      <c r="E69" s="15">
        <v>390.28699999999998</v>
      </c>
      <c r="F69" s="20">
        <f t="shared" si="12"/>
        <v>100</v>
      </c>
      <c r="G69" s="20">
        <f t="shared" si="13"/>
        <v>100</v>
      </c>
      <c r="H69" s="81"/>
      <c r="I69" s="19">
        <f>E69/E82*100</f>
        <v>1.3939699226367102E-2</v>
      </c>
    </row>
    <row r="70" spans="1:9" s="24" customFormat="1" ht="34.5" customHeight="1" x14ac:dyDescent="0.2">
      <c r="A70" s="47" t="s">
        <v>119</v>
      </c>
      <c r="B70" s="11" t="s">
        <v>116</v>
      </c>
      <c r="C70" s="15">
        <v>1139.8820000000001</v>
      </c>
      <c r="D70" s="15"/>
      <c r="E70" s="15"/>
      <c r="F70" s="20"/>
      <c r="G70" s="20"/>
      <c r="H70" s="94"/>
      <c r="I70" s="19">
        <f>E70/E82*100</f>
        <v>0</v>
      </c>
    </row>
    <row r="71" spans="1:9" s="24" customFormat="1" ht="48.75" customHeight="1" x14ac:dyDescent="0.2">
      <c r="A71" s="47" t="s">
        <v>118</v>
      </c>
      <c r="B71" s="11" t="s">
        <v>117</v>
      </c>
      <c r="C71" s="15">
        <v>24942.400000000001</v>
      </c>
      <c r="D71" s="15">
        <v>24942.400000000001</v>
      </c>
      <c r="E71" s="15">
        <v>24942.400000000001</v>
      </c>
      <c r="F71" s="20">
        <f t="shared" si="12"/>
        <v>100</v>
      </c>
      <c r="G71" s="20">
        <f t="shared" si="13"/>
        <v>100</v>
      </c>
      <c r="H71" s="94"/>
      <c r="I71" s="19">
        <f>E71/E82*100</f>
        <v>0.89085609816299005</v>
      </c>
    </row>
    <row r="72" spans="1:9" s="24" customFormat="1" ht="24" customHeight="1" x14ac:dyDescent="0.2">
      <c r="A72" s="47" t="s">
        <v>67</v>
      </c>
      <c r="B72" s="11" t="s">
        <v>85</v>
      </c>
      <c r="C72" s="15">
        <v>2163.9029999999998</v>
      </c>
      <c r="D72" s="15">
        <v>2372.02</v>
      </c>
      <c r="E72" s="15">
        <v>2372.02</v>
      </c>
      <c r="F72" s="74">
        <f t="shared" si="12"/>
        <v>109.61766770506811</v>
      </c>
      <c r="G72" s="74">
        <f t="shared" si="13"/>
        <v>100</v>
      </c>
      <c r="H72" s="81" t="s">
        <v>203</v>
      </c>
      <c r="I72" s="19">
        <f>E72/E82*100</f>
        <v>8.4720334930262334E-2</v>
      </c>
    </row>
    <row r="73" spans="1:9" s="24" customFormat="1" ht="24" customHeight="1" x14ac:dyDescent="0.2">
      <c r="A73" s="47" t="s">
        <v>141</v>
      </c>
      <c r="B73" s="11" t="s">
        <v>142</v>
      </c>
      <c r="C73" s="15">
        <v>2097.3130000000001</v>
      </c>
      <c r="D73" s="15">
        <v>2097.3130000000001</v>
      </c>
      <c r="E73" s="15">
        <v>2097.3130000000001</v>
      </c>
      <c r="F73" s="20">
        <f t="shared" si="12"/>
        <v>100</v>
      </c>
      <c r="G73" s="20">
        <f t="shared" ref="G73" si="15">E73/D73*100</f>
        <v>100</v>
      </c>
      <c r="H73" s="94"/>
      <c r="I73" s="19">
        <f>E73/E82*100</f>
        <v>7.490875279870883E-2</v>
      </c>
    </row>
    <row r="74" spans="1:9" s="24" customFormat="1" ht="17.25" customHeight="1" x14ac:dyDescent="0.2">
      <c r="A74" s="47" t="s">
        <v>143</v>
      </c>
      <c r="B74" s="11" t="s">
        <v>144</v>
      </c>
      <c r="C74" s="15">
        <v>530.36900000000003</v>
      </c>
      <c r="D74" s="61">
        <v>530.36900000000003</v>
      </c>
      <c r="E74" s="15">
        <v>530.36900000000003</v>
      </c>
      <c r="F74" s="20">
        <f t="shared" si="12"/>
        <v>100</v>
      </c>
      <c r="G74" s="20">
        <f t="shared" ref="G74" si="16">E74/D74*100</f>
        <v>100</v>
      </c>
      <c r="H74" s="94"/>
      <c r="I74" s="19">
        <f>E74/E82*100</f>
        <v>1.8942942857407739E-2</v>
      </c>
    </row>
    <row r="75" spans="1:9" s="9" customFormat="1" ht="39" customHeight="1" x14ac:dyDescent="0.2">
      <c r="A75" s="48" t="s">
        <v>50</v>
      </c>
      <c r="B75" s="49" t="s">
        <v>86</v>
      </c>
      <c r="C75" s="50">
        <f>SUM(C76:C78)</f>
        <v>143435.4</v>
      </c>
      <c r="D75" s="50">
        <f>SUM(D76:D78)</f>
        <v>163602.85200000001</v>
      </c>
      <c r="E75" s="50">
        <f>SUM(E76:E78)</f>
        <v>157614.81599999999</v>
      </c>
      <c r="F75" s="51">
        <f t="shared" si="12"/>
        <v>109.88557636399383</v>
      </c>
      <c r="G75" s="51">
        <f t="shared" si="13"/>
        <v>96.339895101584162</v>
      </c>
      <c r="H75" s="75" t="s">
        <v>180</v>
      </c>
      <c r="I75" s="51">
        <f>E75/E82*100</f>
        <v>5.6294550642455246</v>
      </c>
    </row>
    <row r="76" spans="1:9" s="9" customFormat="1" ht="48" customHeight="1" x14ac:dyDescent="0.2">
      <c r="A76" s="73" t="s">
        <v>169</v>
      </c>
      <c r="B76" s="90" t="s">
        <v>170</v>
      </c>
      <c r="C76" s="61">
        <v>6653.4</v>
      </c>
      <c r="D76" s="61">
        <v>6653.4</v>
      </c>
      <c r="E76" s="61">
        <v>6653.3040000000001</v>
      </c>
      <c r="F76" s="19">
        <f t="shared" ref="F76" si="17">E76/C76*100</f>
        <v>99.998557128686087</v>
      </c>
      <c r="G76" s="19">
        <f>E76/D76*100</f>
        <v>99.998557128686087</v>
      </c>
      <c r="H76" s="94"/>
      <c r="I76" s="89"/>
    </row>
    <row r="77" spans="1:9" s="9" customFormat="1" ht="44.25" customHeight="1" x14ac:dyDescent="0.2">
      <c r="A77" s="47" t="s">
        <v>123</v>
      </c>
      <c r="B77" s="14" t="s">
        <v>121</v>
      </c>
      <c r="C77" s="91">
        <v>28782</v>
      </c>
      <c r="D77" s="91">
        <v>28782</v>
      </c>
      <c r="E77" s="61">
        <v>27140</v>
      </c>
      <c r="F77" s="19">
        <f t="shared" si="12"/>
        <v>94.295045514557714</v>
      </c>
      <c r="G77" s="19">
        <f>E77/D77*100</f>
        <v>94.295045514557714</v>
      </c>
      <c r="H77" s="81" t="s">
        <v>186</v>
      </c>
      <c r="I77" s="19">
        <f>E77/E82*100</f>
        <v>0.96934675508946799</v>
      </c>
    </row>
    <row r="78" spans="1:9" s="9" customFormat="1" ht="57" customHeight="1" x14ac:dyDescent="0.2">
      <c r="A78" s="47" t="s">
        <v>122</v>
      </c>
      <c r="B78" s="14" t="s">
        <v>89</v>
      </c>
      <c r="C78" s="91">
        <v>108000</v>
      </c>
      <c r="D78" s="91">
        <v>128167.452</v>
      </c>
      <c r="E78" s="91">
        <v>123821.512</v>
      </c>
      <c r="F78" s="19">
        <f t="shared" si="12"/>
        <v>114.64954814814814</v>
      </c>
      <c r="G78" s="19">
        <f t="shared" si="13"/>
        <v>96.609170321962864</v>
      </c>
      <c r="H78" s="81" t="s">
        <v>204</v>
      </c>
      <c r="I78" s="19">
        <f>E78/E82*100</f>
        <v>4.4224753451537078</v>
      </c>
    </row>
    <row r="79" spans="1:9" s="9" customFormat="1" ht="28.5" customHeight="1" x14ac:dyDescent="0.2">
      <c r="A79" s="48" t="s">
        <v>145</v>
      </c>
      <c r="B79" s="53" t="s">
        <v>146</v>
      </c>
      <c r="C79" s="50">
        <f>SUM(C80)</f>
        <v>0</v>
      </c>
      <c r="D79" s="50">
        <f t="shared" ref="D79:E79" si="18">SUM(D80)</f>
        <v>6725.9</v>
      </c>
      <c r="E79" s="50">
        <f t="shared" si="18"/>
        <v>6730</v>
      </c>
      <c r="F79" s="51" t="e">
        <f t="shared" ref="F79" si="19">E79/C79*100</f>
        <v>#DIV/0!</v>
      </c>
      <c r="G79" s="51">
        <f t="shared" ref="G79" si="20">E79/D79*100</f>
        <v>100.06095838475149</v>
      </c>
      <c r="H79" s="75"/>
      <c r="I79" s="51">
        <f>E79/E82*100</f>
        <v>0.24037227935711566</v>
      </c>
    </row>
    <row r="80" spans="1:9" s="9" customFormat="1" ht="71.25" customHeight="1" x14ac:dyDescent="0.2">
      <c r="A80" s="47" t="s">
        <v>181</v>
      </c>
      <c r="B80" s="14" t="s">
        <v>147</v>
      </c>
      <c r="C80" s="16"/>
      <c r="D80" s="16">
        <v>6725.9</v>
      </c>
      <c r="E80" s="16">
        <v>6730</v>
      </c>
      <c r="F80" s="19"/>
      <c r="G80" s="19">
        <f t="shared" ref="G80" si="21">E80/D80*100</f>
        <v>100.06095838475149</v>
      </c>
      <c r="H80" s="75" t="s">
        <v>182</v>
      </c>
      <c r="I80" s="19">
        <f>E80/E82*100</f>
        <v>0.24037227935711566</v>
      </c>
    </row>
    <row r="81" spans="1:9" s="9" customFormat="1" ht="58.5" customHeight="1" x14ac:dyDescent="0.2">
      <c r="A81" s="52" t="s">
        <v>47</v>
      </c>
      <c r="B81" s="53" t="s">
        <v>87</v>
      </c>
      <c r="C81" s="50"/>
      <c r="D81" s="50"/>
      <c r="E81" s="50">
        <v>-429.68400000000003</v>
      </c>
      <c r="F81" s="51"/>
      <c r="G81" s="51"/>
      <c r="H81" s="96"/>
      <c r="I81" s="51">
        <f>E81/E82*100</f>
        <v>-1.5346823548779035E-2</v>
      </c>
    </row>
    <row r="82" spans="1:9" ht="27.75" customHeight="1" x14ac:dyDescent="0.2">
      <c r="A82" s="37" t="s">
        <v>2</v>
      </c>
      <c r="B82" s="38" t="s">
        <v>3</v>
      </c>
      <c r="C82" s="39">
        <f>C7+C45</f>
        <v>2601513.67</v>
      </c>
      <c r="D82" s="39">
        <f>D7+D45</f>
        <v>2762114.8469999996</v>
      </c>
      <c r="E82" s="39">
        <f>E7+E45</f>
        <v>2799823.6810000003</v>
      </c>
      <c r="F82" s="40">
        <f t="shared" si="12"/>
        <v>107.62287022693218</v>
      </c>
      <c r="G82" s="40">
        <f t="shared" si="13"/>
        <v>101.3652160061685</v>
      </c>
      <c r="H82" s="75"/>
      <c r="I82" s="40">
        <v>100</v>
      </c>
    </row>
    <row r="83" spans="1:9" x14ac:dyDescent="0.2">
      <c r="H83" s="72"/>
    </row>
    <row r="84" spans="1:9" x14ac:dyDescent="0.2">
      <c r="H84" s="72"/>
    </row>
    <row r="85" spans="1:9" x14ac:dyDescent="0.2">
      <c r="H85" s="72"/>
    </row>
    <row r="86" spans="1:9" x14ac:dyDescent="0.2">
      <c r="H86" s="72"/>
    </row>
    <row r="87" spans="1:9" x14ac:dyDescent="0.2">
      <c r="H87" s="72"/>
    </row>
    <row r="88" spans="1:9" x14ac:dyDescent="0.2">
      <c r="H88" s="72"/>
    </row>
  </sheetData>
  <mergeCells count="12">
    <mergeCell ref="H60:H62"/>
    <mergeCell ref="I4:I5"/>
    <mergeCell ref="A2:H2"/>
    <mergeCell ref="H4:H5"/>
    <mergeCell ref="H45:H46"/>
    <mergeCell ref="F4:G4"/>
    <mergeCell ref="A4:A5"/>
    <mergeCell ref="B4:B5"/>
    <mergeCell ref="E4:E5"/>
    <mergeCell ref="C4:D4"/>
    <mergeCell ref="A8:B8"/>
    <mergeCell ref="A21:B21"/>
  </mergeCells>
  <phoneticPr fontId="9" type="noConversion"/>
  <pageMargins left="0.47244094488188981" right="0.23622047244094491" top="0.27559055118110237" bottom="0.23622047244094491" header="0.35433070866141736" footer="0.23622047244094491"/>
  <pageSetup paperSize="9" scale="79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 в 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BIT-Vlad</dc:creator>
  <cp:lastModifiedBy>Elena</cp:lastModifiedBy>
  <cp:lastPrinted>2021-03-29T06:47:05Z</cp:lastPrinted>
  <dcterms:created xsi:type="dcterms:W3CDTF">2006-05-17T06:54:36Z</dcterms:created>
  <dcterms:modified xsi:type="dcterms:W3CDTF">2023-05-09T23:57:09Z</dcterms:modified>
</cp:coreProperties>
</file>