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Доходы в отчет" sheetId="9" r:id="rId1"/>
  </sheets>
  <calcPr calcId="145621"/>
</workbook>
</file>

<file path=xl/calcChain.xml><?xml version="1.0" encoding="utf-8"?>
<calcChain xmlns="http://schemas.openxmlformats.org/spreadsheetml/2006/main">
  <c r="F59" i="9" l="1"/>
  <c r="F61" i="9"/>
  <c r="F60" i="9"/>
  <c r="I63" i="9"/>
  <c r="I62" i="9"/>
  <c r="I61" i="9"/>
  <c r="I60" i="9"/>
  <c r="I58" i="9"/>
  <c r="I57" i="9"/>
  <c r="I54" i="9"/>
  <c r="G55" i="9"/>
  <c r="D48" i="9" l="1"/>
  <c r="E48" i="9"/>
  <c r="C48" i="9"/>
  <c r="E53" i="9"/>
  <c r="G77" i="9"/>
  <c r="G45" i="9" l="1"/>
  <c r="F29" i="9"/>
  <c r="G29" i="9"/>
  <c r="D21" i="9"/>
  <c r="E21" i="9"/>
  <c r="C21" i="9"/>
  <c r="I22" i="9"/>
  <c r="G22" i="9"/>
  <c r="D80" i="9"/>
  <c r="D75" i="9"/>
  <c r="D66" i="9"/>
  <c r="D53" i="9"/>
  <c r="D50" i="9"/>
  <c r="D46" i="9"/>
  <c r="D40" i="9"/>
  <c r="D36" i="9"/>
  <c r="D33" i="9"/>
  <c r="D31" i="9"/>
  <c r="D24" i="9"/>
  <c r="D18" i="9"/>
  <c r="D13" i="9"/>
  <c r="D11" i="9"/>
  <c r="D9" i="9"/>
  <c r="G60" i="9"/>
  <c r="G54" i="9"/>
  <c r="F28" i="9"/>
  <c r="F26" i="9"/>
  <c r="D49" i="9" l="1"/>
  <c r="D23" i="9"/>
  <c r="D8" i="9"/>
  <c r="D7" i="9"/>
  <c r="F37" i="9"/>
  <c r="D82" i="9" l="1"/>
  <c r="F43" i="9"/>
  <c r="E75" i="9" l="1"/>
  <c r="C75" i="9"/>
  <c r="G76" i="9"/>
  <c r="F74" i="9"/>
  <c r="F73" i="9"/>
  <c r="F69" i="9"/>
  <c r="G64" i="9"/>
  <c r="F64" i="9"/>
  <c r="G63" i="9"/>
  <c r="G62" i="9"/>
  <c r="G61" i="9"/>
  <c r="G59" i="9"/>
  <c r="G58" i="9"/>
  <c r="F58" i="9"/>
  <c r="F41" i="9" l="1"/>
  <c r="G41" i="9"/>
  <c r="F42" i="9"/>
  <c r="G42" i="9"/>
  <c r="G43" i="9"/>
  <c r="F78" i="9"/>
  <c r="G81" i="9"/>
  <c r="E80" i="9"/>
  <c r="C80" i="9"/>
  <c r="C66" i="9"/>
  <c r="E66" i="9"/>
  <c r="G74" i="9"/>
  <c r="G73" i="9"/>
  <c r="G80" i="9" l="1"/>
  <c r="G75" i="9"/>
  <c r="F75" i="9"/>
  <c r="F72" i="9" l="1"/>
  <c r="G72" i="9"/>
  <c r="F71" i="9"/>
  <c r="G69" i="9"/>
  <c r="C53" i="9"/>
  <c r="G65" i="9"/>
  <c r="F65" i="9"/>
  <c r="E13" i="9"/>
  <c r="C13" i="9"/>
  <c r="G14" i="9" l="1"/>
  <c r="F14" i="9"/>
  <c r="G78" i="9" l="1"/>
  <c r="G51" i="9"/>
  <c r="F44" i="9"/>
  <c r="G44" i="9"/>
  <c r="F39" i="9"/>
  <c r="G39" i="9"/>
  <c r="G37" i="9"/>
  <c r="G26" i="9"/>
  <c r="G28" i="9"/>
  <c r="F30" i="9"/>
  <c r="G30" i="9"/>
  <c r="C50" i="9"/>
  <c r="C46" i="9"/>
  <c r="C40" i="9"/>
  <c r="C36" i="9"/>
  <c r="C33" i="9"/>
  <c r="E24" i="9"/>
  <c r="C24" i="9"/>
  <c r="C31" i="9"/>
  <c r="C18" i="9"/>
  <c r="C11" i="9"/>
  <c r="E50" i="9"/>
  <c r="E49" i="9" s="1"/>
  <c r="E40" i="9"/>
  <c r="E7" i="9" s="1"/>
  <c r="E36" i="9"/>
  <c r="E33" i="9"/>
  <c r="E11" i="9"/>
  <c r="E31" i="9"/>
  <c r="E46" i="9"/>
  <c r="E9" i="9"/>
  <c r="E18" i="9"/>
  <c r="C9" i="9"/>
  <c r="F25" i="9"/>
  <c r="F35" i="9"/>
  <c r="F17" i="9"/>
  <c r="G10" i="9"/>
  <c r="G12" i="9"/>
  <c r="G71" i="9"/>
  <c r="F70" i="9"/>
  <c r="G16" i="9"/>
  <c r="G19" i="9"/>
  <c r="G35" i="9"/>
  <c r="F38" i="9"/>
  <c r="G56" i="9"/>
  <c r="F16" i="9"/>
  <c r="G17" i="9"/>
  <c r="F68" i="9"/>
  <c r="F79" i="9"/>
  <c r="G79" i="9"/>
  <c r="G32" i="9"/>
  <c r="F34" i="9"/>
  <c r="F67" i="9"/>
  <c r="G67" i="9"/>
  <c r="G70" i="9"/>
  <c r="F19" i="9"/>
  <c r="G38" i="9"/>
  <c r="F10" i="9"/>
  <c r="F20" i="9"/>
  <c r="G25" i="9"/>
  <c r="F32" i="9"/>
  <c r="G34" i="9"/>
  <c r="F12" i="9"/>
  <c r="G68" i="9"/>
  <c r="E8" i="9" l="1"/>
  <c r="C49" i="9"/>
  <c r="F40" i="9"/>
  <c r="G66" i="9"/>
  <c r="F9" i="9"/>
  <c r="F33" i="9"/>
  <c r="G53" i="9"/>
  <c r="G36" i="9"/>
  <c r="F31" i="9"/>
  <c r="G33" i="9"/>
  <c r="G11" i="9"/>
  <c r="F66" i="9"/>
  <c r="G50" i="9"/>
  <c r="F36" i="9"/>
  <c r="G40" i="9"/>
  <c r="G31" i="9"/>
  <c r="C23" i="9"/>
  <c r="E23" i="9"/>
  <c r="G24" i="9"/>
  <c r="F18" i="9"/>
  <c r="G18" i="9"/>
  <c r="F13" i="9"/>
  <c r="C8" i="9"/>
  <c r="F11" i="9"/>
  <c r="C7" i="9"/>
  <c r="G9" i="9"/>
  <c r="G13" i="9"/>
  <c r="F53" i="9"/>
  <c r="F50" i="9"/>
  <c r="F24" i="9"/>
  <c r="G21" i="9" l="1"/>
  <c r="I21" i="9"/>
  <c r="F8" i="9"/>
  <c r="F23" i="9"/>
  <c r="G23" i="9"/>
  <c r="G8" i="9"/>
  <c r="G7" i="9"/>
  <c r="F7" i="9"/>
  <c r="I8" i="9" l="1"/>
  <c r="I23" i="9"/>
  <c r="C82" i="9"/>
  <c r="G49" i="9" l="1"/>
  <c r="F49" i="9"/>
  <c r="F48" i="9" l="1"/>
  <c r="E82" i="9"/>
  <c r="G48" i="9"/>
  <c r="I55" i="9" l="1"/>
  <c r="I48" i="9"/>
  <c r="I74" i="9"/>
  <c r="I65" i="9"/>
  <c r="I59" i="9"/>
  <c r="I81" i="9"/>
  <c r="I43" i="9"/>
  <c r="I69" i="9"/>
  <c r="I73" i="9"/>
  <c r="I80" i="9"/>
  <c r="I71" i="9"/>
  <c r="I51" i="9"/>
  <c r="I29" i="9"/>
  <c r="I30" i="9"/>
  <c r="I33" i="9"/>
  <c r="I72" i="9"/>
  <c r="I66" i="9"/>
  <c r="I56" i="9"/>
  <c r="I45" i="9"/>
  <c r="I42" i="9"/>
  <c r="I12" i="9"/>
  <c r="I35" i="9"/>
  <c r="I68" i="9"/>
  <c r="I7" i="9"/>
  <c r="I52" i="9"/>
  <c r="I16" i="9"/>
  <c r="I75" i="9"/>
  <c r="I31" i="9"/>
  <c r="I78" i="9"/>
  <c r="I11" i="9"/>
  <c r="I26" i="9"/>
  <c r="I25" i="9"/>
  <c r="I38" i="9"/>
  <c r="I32" i="9"/>
  <c r="I79" i="9"/>
  <c r="I36" i="9"/>
  <c r="I9" i="9"/>
  <c r="I19" i="9"/>
  <c r="I44" i="9"/>
  <c r="I20" i="9"/>
  <c r="G82" i="9"/>
  <c r="I40" i="9"/>
  <c r="I34" i="9"/>
  <c r="I46" i="9"/>
  <c r="I18" i="9"/>
  <c r="I50" i="9"/>
  <c r="I67" i="9"/>
  <c r="I53" i="9"/>
  <c r="I70" i="9"/>
  <c r="I41" i="9"/>
  <c r="I28" i="9"/>
  <c r="I37" i="9"/>
  <c r="I17" i="9"/>
  <c r="I10" i="9"/>
  <c r="F82" i="9"/>
  <c r="I24" i="9"/>
  <c r="I64" i="9"/>
  <c r="I13" i="9"/>
  <c r="I39" i="9"/>
  <c r="I15" i="9"/>
  <c r="I47" i="9"/>
  <c r="I49" i="9"/>
</calcChain>
</file>

<file path=xl/sharedStrings.xml><?xml version="1.0" encoding="utf-8"?>
<sst xmlns="http://schemas.openxmlformats.org/spreadsheetml/2006/main" count="200" uniqueCount="199">
  <si>
    <t xml:space="preserve">Код дохода </t>
  </si>
  <si>
    <t>Единица измерения: тыс.руб.</t>
  </si>
  <si>
    <t>Доходы бюджета - ИТОГО</t>
  </si>
  <si>
    <t>000 8 50 00000 00 0000 000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</si>
  <si>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</si>
  <si>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</si>
  <si>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</si>
  <si>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</si>
  <si>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Невыясненные поступления</t>
  </si>
  <si>
    <t xml:space="preserve"> Наименование показателя</t>
  </si>
  <si>
    <t>2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</si>
  <si>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</si>
  <si>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</si>
  <si>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</si>
  <si>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</si>
  <si>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</si>
  <si>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</si>
  <si>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</si>
  <si>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</si>
  <si>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</si>
  <si>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</si>
  <si>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</si>
  <si>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</si>
  <si>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</si>
  <si>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000 1 11 09000 00 0000 120</t>
  </si>
  <si>
    <t>ПЛАТЕЖИ ПРИ ПОЛЬЗОВАНИИ ПРИРОДНЫМИ РЕСУРСАМИ</t>
  </si>
  <si>
    <t>000 1 12 00000 00 0000 000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</si>
  <si>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</si>
  <si>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</si>
  <si>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</si>
  <si>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</si>
  <si>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000 1 14 06010 00 0000 430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</si>
  <si>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</si>
  <si>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</si>
  <si>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</si>
  <si>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</si>
  <si>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000 1 17 01000 00 0000 180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</si>
  <si>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</si>
  <si>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</si>
  <si>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</si>
  <si>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</si>
  <si>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субъектов Российской Федерации и муниципальных образований (межбюджетные субсидии)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</si>
  <si>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</si>
  <si>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</si>
  <si>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 xml:space="preserve"> 000 1 03 00000 00 0000 000</t>
  </si>
  <si>
    <t>Иные межбюджетные трансферты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</si>
  <si>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</si>
  <si>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</si>
  <si>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</si>
  <si>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</si>
  <si>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Государственная пошлина за государственную регистрацию, а также за совершение прочих юридически значимых действий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</si>
  <si>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</si>
  <si>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</si>
  <si>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</si>
  <si>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</si>
  <si>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000 1 13 02990 00 0000 130</t>
  </si>
  <si>
    <t>Субвенции бюджетам на государственную регистрацию актов гражданского состояния</t>
  </si>
  <si>
    <t>ДОХОДЫ ОТ ОКАЗАНИЯ ПЛАТНЫХ УСЛУГ (РАБОТ) И КОМПЕНСАЦИИ ЗАТРАТ ГОСУДАРСТВА</t>
  </si>
  <si>
    <t>000 1 14 06300 00 0000 430</t>
  </si>
  <si>
    <t xml:space="preserve">Дотации бюджетам бюджетной системы Российской Федерации
</t>
  </si>
  <si>
    <t>Субвенции бюджетам бюджетной системы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</si>
  <si>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</si>
  <si>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000 1 11 05070 00 0000 120</t>
  </si>
  <si>
    <t>000 2 02 10000 00 0000 150</t>
  </si>
  <si>
    <t>000 2 02 15002 00 0000 150</t>
  </si>
  <si>
    <t>000 2 02 20000 00 0000 150</t>
  </si>
  <si>
    <t>000 2 02 29999 00 0000 150</t>
  </si>
  <si>
    <t>000 2 02 30000 00 0000 150</t>
  </si>
  <si>
    <t>000 2 02 30024 00 0000 150</t>
  </si>
  <si>
    <t>000 2 02 30029 00 0000 150</t>
  </si>
  <si>
    <t>000 2 02 35120 00 0000 150</t>
  </si>
  <si>
    <t>000 2 02 35930 00 0000 150</t>
  </si>
  <si>
    <t>000 2 02 40000 00 0000 150</t>
  </si>
  <si>
    <t>000 2 02 45393 00 0000 150</t>
  </si>
  <si>
    <t>первоначальный</t>
  </si>
  <si>
    <t>уточненный</t>
  </si>
  <si>
    <t>Исполнение</t>
  </si>
  <si>
    <t>к первоначальному плану</t>
  </si>
  <si>
    <t>к уточненному плану</t>
  </si>
  <si>
    <t>Пояснение</t>
  </si>
  <si>
    <t>3</t>
  </si>
  <si>
    <t>Средства субсидий планировались на основании государственных программ Приморского края. Средства поступали в бюджет района согласно потребности в соответствии с муниципальными программами района</t>
  </si>
  <si>
    <t>Средства субвенций поступали в бюджет района согласно потребности в соответствии с государственными нормативными актами РФ и Приморского края</t>
  </si>
  <si>
    <t>6=5/3</t>
  </si>
  <si>
    <t>7=5/4</t>
  </si>
  <si>
    <t xml:space="preserve">НАЛОГОВЫЕ ДОХОДЫ </t>
  </si>
  <si>
    <t xml:space="preserve">НЕНАЛОГОВЫЕ ДОХОДЫ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</si>
  <si>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</si>
  <si>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Административные штрафы, установленные Кодексом Российской Федерации об административных правонарушениях</t>
  </si>
  <si>
    <t>Платежи в целях возмещения причиненного ущерба (убытков)</t>
  </si>
  <si>
    <t>Платежи, уплачиваемые в целях возмещения вреда</t>
  </si>
  <si>
    <t>Административные штрафы, установленные законами субъектов Российской Федерации об административных правонарушениях</t>
  </si>
  <si>
    <t>000 2 02 20299 00 0000 150</t>
  </si>
  <si>
    <t>000 2 02 20302 00 0000 150</t>
  </si>
  <si>
    <t>000 2 02 35304 00 0000 150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</si>
  <si>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</si>
  <si>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</si>
  <si>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000 2 02 45303 00 0000 150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</si>
  <si>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</si>
  <si>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Доля (%) в общем объеме доходов</t>
  </si>
  <si>
    <t>Налог, взимаемый в связи с применением упрощённой  системы налогообложения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</si>
  <si>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</si>
  <si>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Дотации бюджетам на поддержку мер по обеспечению сбалансированности бюджетов</t>
  </si>
  <si>
    <t>Прочие дотации</t>
  </si>
  <si>
    <t>000 2 02 19999 00 0000 150</t>
  </si>
  <si>
    <t>000 2 02 20300 00 0000 150</t>
  </si>
  <si>
    <t xml:space="preserve"> Прочие субсидии </t>
  </si>
  <si>
    <t>000 2 02 35082 00 0000 150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</si>
  <si>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</si>
  <si>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Единая субвенция местным бюджетам из бюджета субъекта Российской Федерации</t>
  </si>
  <si>
    <t>000 2 02 36900 00 0000 150</t>
  </si>
  <si>
    <t>Прочие субвенции</t>
  </si>
  <si>
    <t>000 2 02 39999 00 0000 150</t>
  </si>
  <si>
    <t>Прочие безвозмездные поступления</t>
  </si>
  <si>
    <t>000 2 07 00000 00 0000 150</t>
  </si>
  <si>
    <t>000 2 02 25497 00 0000 150</t>
  </si>
  <si>
    <t xml:space="preserve">Иные МБТ поступали в бюджет Надеждинского МР согласно подтвержденной потребности </t>
  </si>
  <si>
    <t>Прочие безвозмездные поступления в бюджеты муниципальных районов</t>
  </si>
  <si>
    <t>Субвенции поступили в полном объеме согласно потребности</t>
  </si>
  <si>
    <t>Планирование осуществлялось на основании фактического поступления за предыдущие годы</t>
  </si>
  <si>
    <t>Объем и структура доходов бюджета Надеждинского муниципального района за 2023 год по кодам классификации доходов бюджетов</t>
  </si>
  <si>
    <t>План на 2023 год</t>
  </si>
  <si>
    <t>Фактически исполнено                     за 2023 год</t>
  </si>
  <si>
    <t>Прочие 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</si>
  <si>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</si>
  <si>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</si>
  <si>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</si>
  <si>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</si>
  <si>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</si>
  <si>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</si>
  <si>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реализацию мероприятий по обеспечению жильем молодых семей</t>
  </si>
  <si>
    <t>000 1 01 02000 00 0000 110</t>
  </si>
  <si>
    <t>000 1 03 02000 00 0000 110</t>
  </si>
  <si>
    <t>000 1 05 01000 00 0000 110</t>
  </si>
  <si>
    <t>000 1 05 02000 00 0000 110</t>
  </si>
  <si>
    <t>000 1 05 03000 00 0000 110</t>
  </si>
  <si>
    <t>000 1 05 04000 00 0000 110</t>
  </si>
  <si>
    <t>000 1 08 03000 00 0000 110</t>
  </si>
  <si>
    <t>000 1 08 07000 00 0000 110</t>
  </si>
  <si>
    <t>000 1 12 01000 00 0000 120</t>
  </si>
  <si>
    <t>000 1 16 01000 00 0000 140</t>
  </si>
  <si>
    <t>000 1 16 02000 00 0000 140</t>
  </si>
  <si>
    <t>000 1 16 07000 00 0000 140</t>
  </si>
  <si>
    <t>000 1 16 10000 00 0000 140</t>
  </si>
  <si>
    <t>000 1 16 11000 00 0000 140</t>
  </si>
  <si>
    <t>Субсидии бюджетам на поддержку отрасли культуры</t>
  </si>
  <si>
    <t>000 2 02 25519 00 0000 150</t>
  </si>
  <si>
    <t>000 2 02 25305 00 0000 150</t>
  </si>
  <si>
    <t>000 2 02 25520 00 0000 150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</si>
  <si>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</si>
  <si>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000 2 02 27576 00 0000 150
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</si>
  <si>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</si>
  <si>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местным бюджетам на выполнение передаваемых полномочий субъектов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</si>
  <si>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</si>
  <si>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финансовое обеспечение дорожной деятельности</t>
  </si>
  <si>
    <t>ЗАДОЛЖЕННОСТЬ И ПЕРЕРАСЧЕТЫ ПО ОТМЕНЕННЫМ НАЛОГАМ, СБОРАМ И ИНЫМ ОБЯЗАТЕЛЬНЫМ ПЛАТЕЖАМ</t>
  </si>
  <si>
    <t>000 1 09 00000 00 0000 000</t>
  </si>
  <si>
    <t>000 1 09 07000 00 0000 110</t>
  </si>
  <si>
    <t>Прочие налоги и сборы (по отмененным местным налогам и сборам)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</si>
  <si>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</si>
  <si>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</si>
  <si>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на обеспечение комплексного развития сельских территорий</t>
  </si>
  <si>
    <t>Субсидии бюджетам на реализацию мероприятий по модернизации школьных систем образования</t>
  </si>
  <si>
    <t>000 2 02 25576 00 0000 150</t>
  </si>
  <si>
    <t>000 2 02 25750 00 0000 150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</si>
  <si>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</si>
  <si>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000 2 02 45156 00 0000 150</t>
  </si>
  <si>
    <t>000 2 02 45179 00 0000 150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</si>
  <si>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</si>
  <si>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000 2 07 05000 00 0000 150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</si>
  <si>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</si>
  <si>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</si>
  <si>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Перевыполнение сложилось в связи с увеличением объемов производства и вводом в действие предприятий ТОР "Надеждинская", а так же индексацией заработной платы работников бюджетной сферы с 01.10.2023 и с 01.12.2023</t>
  </si>
  <si>
    <t>Низкий процент исполнения сложился по причине снижения норматива отчисления в бюджет района (на 2023 год, в сравнении с 2022 годом, норамтив снижен на 0,000364%).</t>
  </si>
  <si>
    <t xml:space="preserve">Налог отменен, произведен возврат переплаты </t>
  </si>
  <si>
    <t xml:space="preserve">Перевыполнение первоначальных плановых назначений сложилось в связи с регистрацией двух новых налогоплательщиков </t>
  </si>
  <si>
    <t>Низкий процент исполнения сложился по причине поднятия на единые налоговые счета переплаты, возникшей в связи с уменьшением стоимости полученных патентов на суммы уплаченных страховых взносов</t>
  </si>
  <si>
    <t>На снижение исплнения плановых назначений повлияло уменьшение количества плательщиков</t>
  </si>
  <si>
    <t>Первоначальный план не исполнен в связи с отсутствием нормативных документов</t>
  </si>
  <si>
    <t>Доходы не планировались. Поступила задолженность прошлых лет</t>
  </si>
  <si>
    <t>Плановые назначения перевыполнены в связи с заключением новых договоров аренды и взысканием задолженности</t>
  </si>
  <si>
    <t>Перевыполнение сложилось в связи с заключением новых договоров аренды</t>
  </si>
  <si>
    <t>Доходы первоначально не планировались. Заключен новый договор аренды</t>
  </si>
  <si>
    <t>Высокий уровень перевыполнения сложился в связи с обращением по установлению сервитута на большой земельный участок</t>
  </si>
  <si>
    <t xml:space="preserve">Высокий уроовень исполнения первоначальных плановых назначений сложился в связи с взысканием задолженности прошлых лет по аренде муниципального жилого фонда по соцнайму </t>
  </si>
  <si>
    <t>Перевыполнение сложилось в связи с взысканием задолженности и увеличением количества плательщиков</t>
  </si>
  <si>
    <t>Низкий уровень исполнения первоначального плана сложился в связи с расторжением договоров</t>
  </si>
  <si>
    <t>Перевыполнение плановых назначений сложилось в связи с увеличением количества обращений за разрешениями на вырубку деревьев</t>
  </si>
  <si>
    <t xml:space="preserve">Поступления превысили первоначальный план в связи с реализацией имущества согласно плану реализации через аукцион </t>
  </si>
  <si>
    <t>Перевыполнение первоначального и уточненного плана сложилось в связи с увеличением количества обратившихся за выкупом земли</t>
  </si>
  <si>
    <t>Отклонение сложилось в связи со снижением количества обратившихся за увеличением площади земельных участков</t>
  </si>
  <si>
    <t>Перевыполнение  сложилось в связи с увеличением количества  плательщиков-нарушителей</t>
  </si>
  <si>
    <t>Перевыполнение первоначального плана сложилось в связи с увеличением количества  плательщиков-нарушителей договоров аренды</t>
  </si>
  <si>
    <t>Низкий уровень выполнения плановых назначений сложился в связи с уменьшением количества  плательщиков-нарушителей</t>
  </si>
  <si>
    <t xml:space="preserve">Средства планировались на основании краевого закона О бюджете Приморского края на 2023 год и плановый период 2024 и 2025 годы и государственных программ Приморского края. Средства поступали в бюджет района согласно потребности в соответствии с муниципальными программами района </t>
  </si>
  <si>
    <t xml:space="preserve">Объемы и потребность субсидий уточнены в ходе исполнения бюджета. </t>
  </si>
  <si>
    <t>ИМБТ поступили в полном объеме согласно потребности.</t>
  </si>
  <si>
    <t>Первоначально средства не планировались, план уточнен в ходе исполнения бюджета в 2023 году. Средства внебюджетных источников (средства физических и юридических лиц), принявших участие в государтсвенной программе "Комплексное развитие сельских территорий"</t>
  </si>
  <si>
    <t>Закончился договор аренды. Средства поступили по факту действия договоров аренды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</si>
</sst>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3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i/>
      <sz val="8"/>
      <name val="Arial Cyr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b/>
      <i/>
      <sz val="8"/>
      <name val="Arial Cyr"/>
      <charset val="204"/>
    </font>
    <font>
      <sz val="8"/>
      <color indexed="8"/>
      <name val="Arial"/>
      <family val="2"/>
      <charset val="204"/>
    </font>
    <font>
      <b/>
      <sz val="9"/>
      <name val="Times New Roman"/>
      <family val="1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1">
      <alignment horizontal="left" wrapText="1" indent="1"/>
    </xf>
    <xf numFmtId="0" fontId="17" fillId="0" borderId="2">
      <alignment horizontal="left" wrapText="1" indent="2"/>
    </xf>
    <xf numFmtId="49" fontId="15" fillId="0" borderId="9">
      <alignment horizontal="center" shrinkToFit="1"/>
    </xf>
    <xf numFmtId="0" fontId="1" fillId="0" borderId="0"/>
  </cellStyleXfs>
  <cellXfs count="113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49" fontId="2" fillId="0" borderId="3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3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Protection="1">
      <alignment horizontal="center" shrinkToFit="1"/>
    </xf>
    <xf numFmtId="165" fontId="22" fillId="0" borderId="4" xfId="0" applyNumberFormat="1" applyFont="1" applyBorder="1"/>
    <xf numFmtId="165" fontId="22" fillId="0" borderId="4" xfId="0" applyNumberFormat="1" applyFont="1" applyFill="1" applyBorder="1"/>
    <xf numFmtId="0" fontId="10" fillId="0" borderId="0" xfId="0" applyFont="1" applyFill="1"/>
    <xf numFmtId="0" fontId="11" fillId="0" borderId="0" xfId="0" applyFont="1" applyFill="1"/>
    <xf numFmtId="0" fontId="1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19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justify" vertical="center" wrapText="1"/>
    </xf>
    <xf numFmtId="0" fontId="6" fillId="2" borderId="4" xfId="0" applyNumberFormat="1" applyFont="1" applyFill="1" applyBorder="1" applyAlignment="1">
      <alignment horizontal="justify" vertical="center" wrapText="1"/>
    </xf>
    <xf numFmtId="49" fontId="6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right"/>
    </xf>
    <xf numFmtId="165" fontId="24" fillId="2" borderId="4" xfId="0" applyNumberFormat="1" applyFont="1" applyFill="1" applyBorder="1"/>
    <xf numFmtId="0" fontId="5" fillId="2" borderId="4" xfId="0" applyNumberFormat="1" applyFont="1" applyFill="1" applyBorder="1" applyAlignment="1">
      <alignment horizontal="justify" vertical="center" wrapText="1"/>
    </xf>
    <xf numFmtId="49" fontId="18" fillId="2" borderId="4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right"/>
    </xf>
    <xf numFmtId="165" fontId="23" fillId="2" borderId="4" xfId="0" applyNumberFormat="1" applyFont="1" applyFill="1" applyBorder="1"/>
    <xf numFmtId="0" fontId="7" fillId="3" borderId="4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5" fontId="24" fillId="3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justify" vertical="justify" wrapText="1"/>
    </xf>
    <xf numFmtId="164" fontId="25" fillId="5" borderId="4" xfId="0" applyNumberFormat="1" applyFont="1" applyFill="1" applyBorder="1" applyAlignment="1">
      <alignment horizontal="right"/>
    </xf>
    <xf numFmtId="165" fontId="26" fillId="5" borderId="4" xfId="0" applyNumberFormat="1" applyFont="1" applyFill="1" applyBorder="1"/>
    <xf numFmtId="164" fontId="26" fillId="5" borderId="4" xfId="0" applyNumberFormat="1" applyFont="1" applyFill="1" applyBorder="1" applyAlignment="1">
      <alignment horizontal="right"/>
    </xf>
    <xf numFmtId="0" fontId="3" fillId="0" borderId="4" xfId="2" applyNumberFormat="1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5" fillId="5" borderId="4" xfId="0" applyNumberFormat="1" applyFont="1" applyFill="1" applyBorder="1" applyAlignment="1">
      <alignment horizontal="justify" vertical="center" wrapText="1"/>
    </xf>
    <xf numFmtId="49" fontId="5" fillId="5" borderId="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right"/>
    </xf>
    <xf numFmtId="165" fontId="23" fillId="5" borderId="4" xfId="0" applyNumberFormat="1" applyFont="1" applyFill="1" applyBorder="1"/>
    <xf numFmtId="0" fontId="18" fillId="5" borderId="4" xfId="0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justify" vertical="center" wrapText="1"/>
    </xf>
    <xf numFmtId="49" fontId="5" fillId="6" borderId="4" xfId="0" applyNumberFormat="1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right"/>
    </xf>
    <xf numFmtId="165" fontId="23" fillId="6" borderId="4" xfId="0" applyNumberFormat="1" applyFont="1" applyFill="1" applyBorder="1"/>
    <xf numFmtId="49" fontId="5" fillId="6" borderId="4" xfId="3" applyNumberFormat="1" applyFont="1" applyFill="1" applyBorder="1" applyProtection="1">
      <alignment horizontal="center" shrinkToFit="1"/>
    </xf>
    <xf numFmtId="0" fontId="5" fillId="6" borderId="4" xfId="0" applyNumberFormat="1" applyFont="1" applyFill="1" applyBorder="1" applyAlignment="1">
      <alignment horizontal="justify" vertical="justify" wrapText="1"/>
    </xf>
    <xf numFmtId="0" fontId="3" fillId="0" borderId="4" xfId="0" applyNumberFormat="1" applyFont="1" applyFill="1" applyBorder="1" applyAlignment="1">
      <alignment horizontal="left" vertical="center" wrapText="1"/>
    </xf>
    <xf numFmtId="164" fontId="22" fillId="0" borderId="4" xfId="0" applyNumberFormat="1" applyFont="1" applyFill="1" applyBorder="1" applyAlignment="1">
      <alignment horizontal="right"/>
    </xf>
    <xf numFmtId="0" fontId="20" fillId="0" borderId="4" xfId="0" applyFont="1" applyBorder="1" applyAlignment="1">
      <alignment horizontal="center" vertical="center"/>
    </xf>
    <xf numFmtId="0" fontId="30" fillId="0" borderId="0" xfId="0" applyFont="1"/>
    <xf numFmtId="0" fontId="32" fillId="0" borderId="4" xfId="0" applyFont="1" applyBorder="1" applyAlignment="1">
      <alignment horizontal="right"/>
    </xf>
    <xf numFmtId="0" fontId="31" fillId="0" borderId="4" xfId="0" applyFont="1" applyBorder="1" applyAlignment="1">
      <alignment vertical="justify" wrapText="1"/>
    </xf>
    <xf numFmtId="0" fontId="32" fillId="0" borderId="4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justify" vertical="center" wrapText="1"/>
    </xf>
    <xf numFmtId="0" fontId="33" fillId="0" borderId="0" xfId="0" applyFont="1" applyFill="1"/>
    <xf numFmtId="0" fontId="0" fillId="0" borderId="0" xfId="0" applyFont="1"/>
    <xf numFmtId="0" fontId="19" fillId="0" borderId="4" xfId="0" applyNumberFormat="1" applyFont="1" applyFill="1" applyBorder="1" applyAlignment="1">
      <alignment horizontal="justify" vertical="center" wrapText="1"/>
    </xf>
    <xf numFmtId="165" fontId="2" fillId="0" borderId="4" xfId="0" applyNumberFormat="1" applyFont="1" applyFill="1" applyBorder="1"/>
    <xf numFmtId="0" fontId="22" fillId="0" borderId="4" xfId="0" applyFont="1" applyBorder="1" applyAlignment="1">
      <alignment horizontal="justify" vertical="center" wrapText="1"/>
    </xf>
    <xf numFmtId="0" fontId="5" fillId="8" borderId="4" xfId="0" applyNumberFormat="1" applyFont="1" applyFill="1" applyBorder="1" applyAlignment="1">
      <alignment horizontal="justify" vertical="center" wrapText="1"/>
    </xf>
    <xf numFmtId="49" fontId="5" fillId="8" borderId="4" xfId="0" applyNumberFormat="1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right"/>
    </xf>
    <xf numFmtId="165" fontId="22" fillId="8" borderId="4" xfId="0" applyNumberFormat="1" applyFont="1" applyFill="1" applyBorder="1"/>
    <xf numFmtId="165" fontId="23" fillId="8" borderId="4" xfId="0" applyNumberFormat="1" applyFont="1" applyFill="1" applyBorder="1"/>
    <xf numFmtId="0" fontId="22" fillId="0" borderId="4" xfId="0" applyFont="1" applyFill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5" fontId="23" fillId="0" borderId="4" xfId="0" applyNumberFormat="1" applyFont="1" applyFill="1" applyBorder="1"/>
    <xf numFmtId="49" fontId="19" fillId="0" borderId="4" xfId="0" applyNumberFormat="1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horizontal="justify" vertical="center" wrapText="1"/>
    </xf>
    <xf numFmtId="0" fontId="23" fillId="8" borderId="4" xfId="0" applyFont="1" applyFill="1" applyBorder="1" applyAlignment="1">
      <alignment horizontal="justify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2" fillId="9" borderId="4" xfId="0" applyFont="1" applyFill="1" applyBorder="1" applyAlignment="1">
      <alignment horizontal="justify" vertical="center" wrapText="1"/>
    </xf>
    <xf numFmtId="0" fontId="22" fillId="9" borderId="7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justify" vertical="justify" wrapText="1"/>
    </xf>
    <xf numFmtId="0" fontId="19" fillId="0" borderId="4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justify" vertical="center" wrapText="1"/>
    </xf>
    <xf numFmtId="0" fontId="22" fillId="0" borderId="7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justify" vertical="justify" wrapText="1"/>
    </xf>
    <xf numFmtId="0" fontId="0" fillId="5" borderId="6" xfId="0" applyFont="1" applyFill="1" applyBorder="1" applyAlignment="1"/>
    <xf numFmtId="0" fontId="6" fillId="5" borderId="6" xfId="0" applyNumberFormat="1" applyFont="1" applyFill="1" applyBorder="1" applyAlignment="1">
      <alignment horizontal="justify" vertical="justify" wrapText="1"/>
    </xf>
  </cellXfs>
  <cellStyles count="5">
    <cellStyle name="xl31" xfId="1"/>
    <cellStyle name="xl34" xfId="2"/>
    <cellStyle name="xl52" xfId="3"/>
    <cellStyle name="Обычный" xfId="0" builtinId="0"/>
    <cellStyle name="Обычный_Лист1" xfId="4"/>
  </cellStyles>
  <dxfs count="0"/>
  <tableStyles count="0" defaultTableStyle="TableStyleMedium9" defaultPivotStyle="PivotStyleLight16"/>
  <colors>
    <mruColors>
      <color rgb="FF9999FF"/>
      <color rgb="FF99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zoomScale="130" workbookViewId="0">
      <pane xSplit="2" ySplit="6" topLeftCell="C25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45.42578125" style="67" customWidth="1"/>
    <col min="2" max="2" width="25.140625" style="67" customWidth="1"/>
    <col min="3" max="3" width="16" style="67" customWidth="1"/>
    <col min="4" max="4" width="15.140625" style="67" customWidth="1"/>
    <col min="5" max="5" width="15.85546875" style="67" customWidth="1"/>
    <col min="6" max="6" width="12.5703125" style="67" customWidth="1"/>
    <col min="7" max="7" width="12.85546875" style="67" customWidth="1"/>
    <col min="8" max="8" width="35" style="61" customWidth="1"/>
    <col min="9" max="9" width="10.7109375" customWidth="1"/>
    <col min="10" max="10" width="10.5703125" customWidth="1"/>
  </cols>
  <sheetData>
    <row r="1" spans="1:9" ht="20.25" customHeight="1" x14ac:dyDescent="0.25">
      <c r="A1" s="1"/>
      <c r="B1" s="1"/>
      <c r="C1" s="1"/>
      <c r="D1" s="1"/>
      <c r="E1" s="6"/>
    </row>
    <row r="2" spans="1:9" ht="30" customHeight="1" x14ac:dyDescent="0.2">
      <c r="A2" s="99" t="s">
        <v>120</v>
      </c>
      <c r="B2" s="99"/>
      <c r="C2" s="99"/>
      <c r="D2" s="99"/>
      <c r="E2" s="99"/>
      <c r="F2" s="100"/>
      <c r="G2" s="100"/>
      <c r="H2" s="101"/>
    </row>
    <row r="3" spans="1:9" ht="11.25" customHeight="1" x14ac:dyDescent="0.2">
      <c r="A3" s="10"/>
      <c r="B3" s="2"/>
      <c r="C3" s="2"/>
      <c r="D3" s="3"/>
      <c r="E3" s="1"/>
      <c r="G3" s="10" t="s">
        <v>1</v>
      </c>
    </row>
    <row r="4" spans="1:9" ht="18.75" customHeight="1" x14ac:dyDescent="0.2">
      <c r="A4" s="105" t="s">
        <v>9</v>
      </c>
      <c r="B4" s="106" t="s">
        <v>0</v>
      </c>
      <c r="C4" s="108" t="s">
        <v>121</v>
      </c>
      <c r="D4" s="109"/>
      <c r="E4" s="107" t="s">
        <v>122</v>
      </c>
      <c r="F4" s="104" t="s">
        <v>76</v>
      </c>
      <c r="G4" s="104"/>
      <c r="H4" s="98" t="s">
        <v>79</v>
      </c>
      <c r="I4" s="98" t="s">
        <v>99</v>
      </c>
    </row>
    <row r="5" spans="1:9" ht="39" customHeight="1" x14ac:dyDescent="0.2">
      <c r="A5" s="105"/>
      <c r="B5" s="106"/>
      <c r="C5" s="89" t="s">
        <v>74</v>
      </c>
      <c r="D5" s="90" t="s">
        <v>75</v>
      </c>
      <c r="E5" s="107"/>
      <c r="F5" s="77" t="s">
        <v>77</v>
      </c>
      <c r="G5" s="77" t="s">
        <v>78</v>
      </c>
      <c r="H5" s="98"/>
      <c r="I5" s="98"/>
    </row>
    <row r="6" spans="1:9" x14ac:dyDescent="0.2">
      <c r="A6" s="5">
        <v>1</v>
      </c>
      <c r="B6" s="12" t="s">
        <v>10</v>
      </c>
      <c r="C6" s="12" t="s">
        <v>80</v>
      </c>
      <c r="D6" s="13">
        <v>4</v>
      </c>
      <c r="E6" s="4">
        <v>5</v>
      </c>
      <c r="F6" s="27" t="s">
        <v>83</v>
      </c>
      <c r="G6" s="27" t="s">
        <v>84</v>
      </c>
      <c r="H6" s="60">
        <v>8</v>
      </c>
      <c r="I6" s="60">
        <v>9</v>
      </c>
    </row>
    <row r="7" spans="1:9" s="8" customFormat="1" ht="15" customHeight="1" x14ac:dyDescent="0.25">
      <c r="A7" s="41" t="s">
        <v>11</v>
      </c>
      <c r="B7" s="30" t="s">
        <v>12</v>
      </c>
      <c r="C7" s="31">
        <f>C9+C11+C13+C18+C24+C31+C33+C36+C40+C46</f>
        <v>729459.46</v>
      </c>
      <c r="D7" s="31">
        <f>D9+D11+D13+D18+D24+D31+D33+D36+D40+D46</f>
        <v>733073.46000000008</v>
      </c>
      <c r="E7" s="31">
        <f>E9+E11+E13+E18+E21+E24+E31+E33+E36+E40+E46</f>
        <v>770403.3949999999</v>
      </c>
      <c r="F7" s="32">
        <f>E7/C7*100</f>
        <v>105.61291439006082</v>
      </c>
      <c r="G7" s="32">
        <f>E7/D7*100</f>
        <v>105.09225023642239</v>
      </c>
      <c r="H7" s="62"/>
      <c r="I7" s="32">
        <f>E7/E82*100</f>
        <v>20.323911771182239</v>
      </c>
    </row>
    <row r="8" spans="1:9" s="8" customFormat="1" ht="15" customHeight="1" x14ac:dyDescent="0.2">
      <c r="A8" s="110" t="s">
        <v>85</v>
      </c>
      <c r="B8" s="111"/>
      <c r="C8" s="42">
        <f>C9+C11+C13+C18</f>
        <v>624485</v>
      </c>
      <c r="D8" s="42">
        <f>D9+D11+D13+D18</f>
        <v>621677</v>
      </c>
      <c r="E8" s="42">
        <f>E9+E11+E13+E18+E21</f>
        <v>648121.65299999993</v>
      </c>
      <c r="F8" s="43">
        <f>E8/C8*100</f>
        <v>103.78498330624433</v>
      </c>
      <c r="G8" s="43">
        <f>E8/D8*100</f>
        <v>104.25376087582457</v>
      </c>
      <c r="H8" s="62"/>
      <c r="I8" s="43">
        <f>G8/F8*100</f>
        <v>100.45168150020028</v>
      </c>
    </row>
    <row r="9" spans="1:9" s="7" customFormat="1" ht="13.5" customHeight="1" x14ac:dyDescent="0.2">
      <c r="A9" s="52" t="s">
        <v>13</v>
      </c>
      <c r="B9" s="53" t="s">
        <v>14</v>
      </c>
      <c r="C9" s="54">
        <f>C10</f>
        <v>561360</v>
      </c>
      <c r="D9" s="54">
        <f>D10</f>
        <v>561360</v>
      </c>
      <c r="E9" s="54">
        <f>E10</f>
        <v>600034.19999999995</v>
      </c>
      <c r="F9" s="55">
        <f t="shared" ref="F9:F36" si="0">E9/C9*100</f>
        <v>106.88937580162461</v>
      </c>
      <c r="G9" s="55">
        <f t="shared" ref="G9:G37" si="1">E9/D9*100</f>
        <v>106.88937580162461</v>
      </c>
      <c r="H9" s="63"/>
      <c r="I9" s="55">
        <f>E9/E82*100</f>
        <v>15.829424194699865</v>
      </c>
    </row>
    <row r="10" spans="1:9" ht="78" customHeight="1" x14ac:dyDescent="0.2">
      <c r="A10" s="28" t="s">
        <v>4</v>
      </c>
      <c r="B10" s="17" t="s">
        <v>131</v>
      </c>
      <c r="C10" s="15">
        <v>561360</v>
      </c>
      <c r="D10" s="15">
        <v>561360</v>
      </c>
      <c r="E10" s="15">
        <v>600034.19999999995</v>
      </c>
      <c r="F10" s="19">
        <f t="shared" si="0"/>
        <v>106.88937580162461</v>
      </c>
      <c r="G10" s="19">
        <f t="shared" si="1"/>
        <v>106.88937580162461</v>
      </c>
      <c r="H10" s="70" t="s">
        <v>172</v>
      </c>
      <c r="I10" s="19">
        <f>E10/E82*100</f>
        <v>15.829424194699865</v>
      </c>
    </row>
    <row r="11" spans="1:9" ht="31.5" x14ac:dyDescent="0.2">
      <c r="A11" s="52" t="s">
        <v>49</v>
      </c>
      <c r="B11" s="56" t="s">
        <v>44</v>
      </c>
      <c r="C11" s="54">
        <f>SUM(C12)</f>
        <v>33000</v>
      </c>
      <c r="D11" s="54">
        <f>SUM(D12)</f>
        <v>32615</v>
      </c>
      <c r="E11" s="54">
        <f>SUM(E12)</f>
        <v>29821.887999999999</v>
      </c>
      <c r="F11" s="55">
        <f t="shared" si="0"/>
        <v>90.369357575757576</v>
      </c>
      <c r="G11" s="55">
        <f t="shared" si="1"/>
        <v>91.436112218304459</v>
      </c>
      <c r="H11" s="64"/>
      <c r="I11" s="55">
        <f>E11/E82*100</f>
        <v>0.78672734893915974</v>
      </c>
    </row>
    <row r="12" spans="1:9" ht="68.25" customHeight="1" x14ac:dyDescent="0.2">
      <c r="A12" s="28" t="s">
        <v>48</v>
      </c>
      <c r="B12" s="18" t="s">
        <v>132</v>
      </c>
      <c r="C12" s="15">
        <v>33000</v>
      </c>
      <c r="D12" s="15">
        <v>32615</v>
      </c>
      <c r="E12" s="15">
        <v>29821.887999999999</v>
      </c>
      <c r="F12" s="19">
        <f t="shared" si="0"/>
        <v>90.369357575757576</v>
      </c>
      <c r="G12" s="19">
        <f t="shared" si="1"/>
        <v>91.436112218304459</v>
      </c>
      <c r="H12" s="70" t="s">
        <v>173</v>
      </c>
      <c r="I12" s="19">
        <f>E12/E82*100</f>
        <v>0.78672734893915974</v>
      </c>
    </row>
    <row r="13" spans="1:9" s="7" customFormat="1" x14ac:dyDescent="0.2">
      <c r="A13" s="52" t="s">
        <v>15</v>
      </c>
      <c r="B13" s="53" t="s">
        <v>16</v>
      </c>
      <c r="C13" s="54">
        <f>C14+C15+C16+C17</f>
        <v>20490</v>
      </c>
      <c r="D13" s="54">
        <f>D14+D15+D16+D17</f>
        <v>18102</v>
      </c>
      <c r="E13" s="54">
        <f t="shared" ref="E13" si="2">E14+E15+E16+E17</f>
        <v>9869.8670000000002</v>
      </c>
      <c r="F13" s="55">
        <f t="shared" si="0"/>
        <v>48.169189848706687</v>
      </c>
      <c r="G13" s="55">
        <f t="shared" si="1"/>
        <v>54.52362722351122</v>
      </c>
      <c r="H13" s="65"/>
      <c r="I13" s="55">
        <f>E13/E82*100</f>
        <v>0.26037567773348552</v>
      </c>
    </row>
    <row r="14" spans="1:9" s="7" customFormat="1" ht="22.5" x14ac:dyDescent="0.2">
      <c r="A14" s="28" t="s">
        <v>100</v>
      </c>
      <c r="B14" s="17" t="s">
        <v>133</v>
      </c>
      <c r="C14" s="15">
        <v>4780</v>
      </c>
      <c r="D14" s="15">
        <v>4780</v>
      </c>
      <c r="E14" s="15">
        <v>4706.0829999999996</v>
      </c>
      <c r="F14" s="19">
        <f t="shared" ref="F14" si="3">E14/C14*100</f>
        <v>98.453619246861905</v>
      </c>
      <c r="G14" s="19">
        <f t="shared" ref="G14" si="4">E14/D14*100</f>
        <v>98.453619246861905</v>
      </c>
      <c r="H14" s="87"/>
      <c r="I14" s="19"/>
    </row>
    <row r="15" spans="1:9" s="7" customFormat="1" ht="31.5" customHeight="1" x14ac:dyDescent="0.2">
      <c r="A15" s="28" t="s">
        <v>5</v>
      </c>
      <c r="B15" s="17" t="s">
        <v>134</v>
      </c>
      <c r="C15" s="15"/>
      <c r="D15" s="15">
        <v>-375</v>
      </c>
      <c r="E15" s="15">
        <v>-289.11</v>
      </c>
      <c r="F15" s="19"/>
      <c r="G15" s="19"/>
      <c r="H15" s="70" t="s">
        <v>174</v>
      </c>
      <c r="I15" s="19">
        <f>E15/E82*100</f>
        <v>-7.6269733107374189E-3</v>
      </c>
    </row>
    <row r="16" spans="1:9" ht="63.75" customHeight="1" x14ac:dyDescent="0.2">
      <c r="A16" s="46" t="s">
        <v>6</v>
      </c>
      <c r="B16" s="17" t="s">
        <v>135</v>
      </c>
      <c r="C16" s="15">
        <v>210</v>
      </c>
      <c r="D16" s="15">
        <v>1197</v>
      </c>
      <c r="E16" s="15">
        <v>1192.5920000000001</v>
      </c>
      <c r="F16" s="19">
        <f t="shared" si="0"/>
        <v>567.90095238095239</v>
      </c>
      <c r="G16" s="19">
        <f t="shared" si="1"/>
        <v>99.631746031746033</v>
      </c>
      <c r="H16" s="70" t="s">
        <v>175</v>
      </c>
      <c r="I16" s="19">
        <f>E16/E82*100</f>
        <v>3.1461614453318673E-2</v>
      </c>
    </row>
    <row r="17" spans="1:9" ht="82.5" customHeight="1" x14ac:dyDescent="0.2">
      <c r="A17" s="28" t="s">
        <v>43</v>
      </c>
      <c r="B17" s="17" t="s">
        <v>136</v>
      </c>
      <c r="C17" s="15">
        <v>15500</v>
      </c>
      <c r="D17" s="15">
        <v>12500</v>
      </c>
      <c r="E17" s="15">
        <v>4260.3019999999997</v>
      </c>
      <c r="F17" s="19">
        <f t="shared" si="0"/>
        <v>27.485819354838707</v>
      </c>
      <c r="G17" s="19">
        <f t="shared" si="1"/>
        <v>34.082416000000002</v>
      </c>
      <c r="H17" s="70" t="s">
        <v>176</v>
      </c>
      <c r="I17" s="19">
        <f>E17/E82*100</f>
        <v>0.11239047300225259</v>
      </c>
    </row>
    <row r="18" spans="1:9" s="7" customFormat="1" x14ac:dyDescent="0.2">
      <c r="A18" s="57" t="s">
        <v>17</v>
      </c>
      <c r="B18" s="53" t="s">
        <v>18</v>
      </c>
      <c r="C18" s="54">
        <f>C19+C20</f>
        <v>9635</v>
      </c>
      <c r="D18" s="54">
        <f>D19+D20</f>
        <v>9600</v>
      </c>
      <c r="E18" s="54">
        <f>E19+E20</f>
        <v>8395.4330000000009</v>
      </c>
      <c r="F18" s="55">
        <f t="shared" si="0"/>
        <v>87.134748313440596</v>
      </c>
      <c r="G18" s="55">
        <f t="shared" si="1"/>
        <v>87.452427083333333</v>
      </c>
      <c r="H18" s="65"/>
      <c r="I18" s="55">
        <f>E18/E82*100</f>
        <v>0.22147882613221329</v>
      </c>
    </row>
    <row r="19" spans="1:9" ht="41.25" customHeight="1" x14ac:dyDescent="0.2">
      <c r="A19" s="28" t="s">
        <v>19</v>
      </c>
      <c r="B19" s="17" t="s">
        <v>137</v>
      </c>
      <c r="C19" s="15">
        <v>9600</v>
      </c>
      <c r="D19" s="15">
        <v>9600</v>
      </c>
      <c r="E19" s="15">
        <v>8395.4330000000009</v>
      </c>
      <c r="F19" s="19">
        <f t="shared" si="0"/>
        <v>87.452427083333333</v>
      </c>
      <c r="G19" s="19">
        <f t="shared" si="1"/>
        <v>87.452427083333333</v>
      </c>
      <c r="H19" s="70" t="s">
        <v>177</v>
      </c>
      <c r="I19" s="19">
        <f>E19/E82*100</f>
        <v>0.22147882613221329</v>
      </c>
    </row>
    <row r="20" spans="1:9" ht="38.25" customHeight="1" x14ac:dyDescent="0.2">
      <c r="A20" s="28" t="s">
        <v>50</v>
      </c>
      <c r="B20" s="17" t="s">
        <v>138</v>
      </c>
      <c r="C20" s="15">
        <v>35</v>
      </c>
      <c r="D20" s="15"/>
      <c r="E20" s="15"/>
      <c r="F20" s="19">
        <f t="shared" si="0"/>
        <v>0</v>
      </c>
      <c r="G20" s="19"/>
      <c r="H20" s="70" t="s">
        <v>178</v>
      </c>
      <c r="I20" s="19">
        <f>E20/E82*100</f>
        <v>0</v>
      </c>
    </row>
    <row r="21" spans="1:9" s="7" customFormat="1" ht="35.25" customHeight="1" x14ac:dyDescent="0.2">
      <c r="A21" s="57" t="s">
        <v>155</v>
      </c>
      <c r="B21" s="53" t="s">
        <v>156</v>
      </c>
      <c r="C21" s="54">
        <f>SUM(C22)</f>
        <v>0</v>
      </c>
      <c r="D21" s="54">
        <f t="shared" ref="D21:E21" si="5">SUM(D22)</f>
        <v>0</v>
      </c>
      <c r="E21" s="54">
        <f t="shared" si="5"/>
        <v>0.26500000000000001</v>
      </c>
      <c r="F21" s="55"/>
      <c r="G21" s="55" t="e">
        <f t="shared" ref="G21" si="6">E21/D21*100</f>
        <v>#DIV/0!</v>
      </c>
      <c r="H21" s="65"/>
      <c r="I21" s="55" t="e">
        <f>E21/E85*100</f>
        <v>#DIV/0!</v>
      </c>
    </row>
    <row r="22" spans="1:9" ht="27.75" customHeight="1" x14ac:dyDescent="0.2">
      <c r="A22" s="28" t="s">
        <v>158</v>
      </c>
      <c r="B22" s="17" t="s">
        <v>157</v>
      </c>
      <c r="C22" s="15"/>
      <c r="D22" s="15"/>
      <c r="E22" s="15">
        <v>0.26500000000000001</v>
      </c>
      <c r="F22" s="19"/>
      <c r="G22" s="19" t="e">
        <f t="shared" ref="G22" si="7">E22/D22*100</f>
        <v>#DIV/0!</v>
      </c>
      <c r="H22" s="70" t="s">
        <v>179</v>
      </c>
      <c r="I22" s="19" t="e">
        <f>E22/E84*100</f>
        <v>#DIV/0!</v>
      </c>
    </row>
    <row r="23" spans="1:9" ht="14.25" x14ac:dyDescent="0.2">
      <c r="A23" s="110" t="s">
        <v>86</v>
      </c>
      <c r="B23" s="112"/>
      <c r="C23" s="42">
        <f>C24+C31+C33+C36+C40+C46</f>
        <v>104974.45999999999</v>
      </c>
      <c r="D23" s="44">
        <f>D24+D31+D33+D36+D40+D46</f>
        <v>111396.45999999999</v>
      </c>
      <c r="E23" s="42">
        <f>E24+E31+E33+E36+E40+E46</f>
        <v>122281.742</v>
      </c>
      <c r="F23" s="43">
        <f>E23/C23*100</f>
        <v>116.48713601384566</v>
      </c>
      <c r="G23" s="43">
        <f>E23/D23*100</f>
        <v>109.7716588121382</v>
      </c>
      <c r="H23" s="64"/>
      <c r="I23" s="43">
        <f>G23/F23*100</f>
        <v>94.235005313454295</v>
      </c>
    </row>
    <row r="24" spans="1:9" s="7" customFormat="1" ht="31.5" x14ac:dyDescent="0.2">
      <c r="A24" s="52" t="s">
        <v>20</v>
      </c>
      <c r="B24" s="53" t="s">
        <v>21</v>
      </c>
      <c r="C24" s="54">
        <f>SUM(C25:C30)</f>
        <v>28419.96</v>
      </c>
      <c r="D24" s="54">
        <f>SUM(D25:D30)</f>
        <v>30361.299000000003</v>
      </c>
      <c r="E24" s="54">
        <f>SUM(E25:E30)</f>
        <v>32931.589</v>
      </c>
      <c r="F24" s="55">
        <f t="shared" si="0"/>
        <v>115.87486048537718</v>
      </c>
      <c r="G24" s="55">
        <f t="shared" si="1"/>
        <v>108.46567862593757</v>
      </c>
      <c r="H24" s="65"/>
      <c r="I24" s="55">
        <f>E24/E82*100</f>
        <v>0.86876396659809063</v>
      </c>
    </row>
    <row r="25" spans="1:9" ht="54.75" customHeight="1" x14ac:dyDescent="0.2">
      <c r="A25" s="28" t="s">
        <v>22</v>
      </c>
      <c r="B25" s="17" t="s">
        <v>23</v>
      </c>
      <c r="C25" s="15">
        <v>24200.61</v>
      </c>
      <c r="D25" s="15">
        <v>24200.61</v>
      </c>
      <c r="E25" s="15">
        <v>26543.151000000002</v>
      </c>
      <c r="F25" s="19">
        <f t="shared" si="0"/>
        <v>109.67967749573255</v>
      </c>
      <c r="G25" s="19">
        <f t="shared" si="1"/>
        <v>109.67967749573255</v>
      </c>
      <c r="H25" s="70" t="s">
        <v>180</v>
      </c>
      <c r="I25" s="19">
        <f>E25/E82*100</f>
        <v>0.70023141454765747</v>
      </c>
    </row>
    <row r="26" spans="1:9" ht="61.5" customHeight="1" x14ac:dyDescent="0.2">
      <c r="A26" s="28" t="s">
        <v>47</v>
      </c>
      <c r="B26" s="17" t="s">
        <v>46</v>
      </c>
      <c r="C26" s="15">
        <v>358</v>
      </c>
      <c r="D26" s="15">
        <v>449.11599999999999</v>
      </c>
      <c r="E26" s="15">
        <v>609.07899999999995</v>
      </c>
      <c r="F26" s="19">
        <f t="shared" si="0"/>
        <v>170.13379888268153</v>
      </c>
      <c r="G26" s="19">
        <f>E26/D26*100</f>
        <v>135.61730154347651</v>
      </c>
      <c r="H26" s="70" t="s">
        <v>181</v>
      </c>
      <c r="I26" s="19">
        <f>E26/E82*100</f>
        <v>1.6068033887207765E-2</v>
      </c>
    </row>
    <row r="27" spans="1:9" ht="65.25" customHeight="1" x14ac:dyDescent="0.2">
      <c r="A27" s="28" t="s">
        <v>171</v>
      </c>
      <c r="B27" s="17" t="s">
        <v>170</v>
      </c>
      <c r="C27" s="15"/>
      <c r="D27" s="59"/>
      <c r="E27" s="59">
        <v>0.38700000000000001</v>
      </c>
      <c r="F27" s="19"/>
      <c r="G27" s="19"/>
      <c r="H27" s="70" t="s">
        <v>182</v>
      </c>
      <c r="I27" s="19"/>
    </row>
    <row r="28" spans="1:9" ht="41.25" customHeight="1" x14ac:dyDescent="0.2">
      <c r="A28" s="28" t="s">
        <v>87</v>
      </c>
      <c r="B28" s="17" t="s">
        <v>62</v>
      </c>
      <c r="C28" s="15">
        <v>511</v>
      </c>
      <c r="D28" s="59">
        <v>307.46800000000002</v>
      </c>
      <c r="E28" s="59">
        <v>274.79899999999998</v>
      </c>
      <c r="F28" s="19">
        <f t="shared" si="0"/>
        <v>53.776712328767118</v>
      </c>
      <c r="G28" s="19">
        <f>E28/D28*100</f>
        <v>89.374829250523618</v>
      </c>
      <c r="H28" s="70" t="s">
        <v>198</v>
      </c>
      <c r="I28" s="19">
        <f>E28/E82*100</f>
        <v>7.2494366809080692E-3</v>
      </c>
    </row>
    <row r="29" spans="1:9" ht="56.25" customHeight="1" x14ac:dyDescent="0.2">
      <c r="A29" s="28" t="s">
        <v>51</v>
      </c>
      <c r="B29" s="17" t="s">
        <v>52</v>
      </c>
      <c r="C29" s="15">
        <v>0.35</v>
      </c>
      <c r="D29" s="59">
        <v>2.105</v>
      </c>
      <c r="E29" s="15">
        <v>16.914000000000001</v>
      </c>
      <c r="F29" s="19">
        <f t="shared" ref="F29" si="8">E29/C29*100</f>
        <v>4832.5714285714294</v>
      </c>
      <c r="G29" s="19">
        <f>E29/D29*100</f>
        <v>803.51543942992885</v>
      </c>
      <c r="H29" s="88" t="s">
        <v>183</v>
      </c>
      <c r="I29" s="19">
        <f>E29/E82*100</f>
        <v>4.4620603430463394E-4</v>
      </c>
    </row>
    <row r="30" spans="1:9" ht="73.5" customHeight="1" x14ac:dyDescent="0.2">
      <c r="A30" s="28" t="s">
        <v>42</v>
      </c>
      <c r="B30" s="17" t="s">
        <v>24</v>
      </c>
      <c r="C30" s="15">
        <v>3350</v>
      </c>
      <c r="D30" s="15">
        <v>5402</v>
      </c>
      <c r="E30" s="15">
        <v>5487.259</v>
      </c>
      <c r="F30" s="19">
        <f>E30/C30*100</f>
        <v>163.79877611940299</v>
      </c>
      <c r="G30" s="19">
        <f>E30/D30*100</f>
        <v>101.57828582006665</v>
      </c>
      <c r="H30" s="70" t="s">
        <v>184</v>
      </c>
      <c r="I30" s="19">
        <f>E30/E82*100</f>
        <v>0.14475866605134274</v>
      </c>
    </row>
    <row r="31" spans="1:9" s="7" customFormat="1" ht="21" x14ac:dyDescent="0.2">
      <c r="A31" s="52" t="s">
        <v>25</v>
      </c>
      <c r="B31" s="53" t="s">
        <v>26</v>
      </c>
      <c r="C31" s="54">
        <f>C32</f>
        <v>4000</v>
      </c>
      <c r="D31" s="54">
        <f>D32</f>
        <v>4000</v>
      </c>
      <c r="E31" s="54">
        <f>E32</f>
        <v>4958.34</v>
      </c>
      <c r="F31" s="55">
        <f t="shared" si="0"/>
        <v>123.95849999999999</v>
      </c>
      <c r="G31" s="55">
        <f t="shared" si="1"/>
        <v>123.95849999999999</v>
      </c>
      <c r="H31" s="84"/>
      <c r="I31" s="55">
        <f>E31/E82*100</f>
        <v>0.13080532269918638</v>
      </c>
    </row>
    <row r="32" spans="1:9" ht="38.25" x14ac:dyDescent="0.2">
      <c r="A32" s="28" t="s">
        <v>7</v>
      </c>
      <c r="B32" s="17" t="s">
        <v>139</v>
      </c>
      <c r="C32" s="15">
        <v>4000</v>
      </c>
      <c r="D32" s="15">
        <v>4000</v>
      </c>
      <c r="E32" s="15">
        <v>4958.34</v>
      </c>
      <c r="F32" s="19">
        <f t="shared" si="0"/>
        <v>123.95849999999999</v>
      </c>
      <c r="G32" s="19">
        <f t="shared" si="1"/>
        <v>123.95849999999999</v>
      </c>
      <c r="H32" s="70" t="s">
        <v>185</v>
      </c>
      <c r="I32" s="19">
        <f>E32/E82*100</f>
        <v>0.13080532269918638</v>
      </c>
    </row>
    <row r="33" spans="1:9" s="7" customFormat="1" ht="21" x14ac:dyDescent="0.2">
      <c r="A33" s="52" t="s">
        <v>57</v>
      </c>
      <c r="B33" s="53" t="s">
        <v>27</v>
      </c>
      <c r="C33" s="54">
        <f>SUM(C34:C35)</f>
        <v>6067</v>
      </c>
      <c r="D33" s="54">
        <f>SUM(D34:D35)</f>
        <v>6022</v>
      </c>
      <c r="E33" s="54">
        <f>SUM(E34:E35)</f>
        <v>6872.759</v>
      </c>
      <c r="F33" s="55">
        <f t="shared" si="0"/>
        <v>113.28101203230591</v>
      </c>
      <c r="G33" s="55">
        <f t="shared" si="1"/>
        <v>114.12751577548987</v>
      </c>
      <c r="H33" s="84"/>
      <c r="I33" s="55">
        <f>E33/E82*100</f>
        <v>0.18130936136463766</v>
      </c>
    </row>
    <row r="34" spans="1:9" ht="43.5" customHeight="1" x14ac:dyDescent="0.2">
      <c r="A34" s="28" t="s">
        <v>53</v>
      </c>
      <c r="B34" s="17" t="s">
        <v>54</v>
      </c>
      <c r="C34" s="15">
        <v>67</v>
      </c>
      <c r="D34" s="59">
        <v>22</v>
      </c>
      <c r="E34" s="59">
        <v>18.812000000000001</v>
      </c>
      <c r="F34" s="19">
        <f t="shared" si="0"/>
        <v>28.077611940298507</v>
      </c>
      <c r="G34" s="19">
        <f t="shared" si="1"/>
        <v>85.509090909090915</v>
      </c>
      <c r="H34" s="70" t="s">
        <v>186</v>
      </c>
      <c r="I34" s="19">
        <f>E34/E82*100</f>
        <v>4.9627692546640504E-4</v>
      </c>
    </row>
    <row r="35" spans="1:9" ht="51" x14ac:dyDescent="0.2">
      <c r="A35" s="28" t="s">
        <v>123</v>
      </c>
      <c r="B35" s="17" t="s">
        <v>55</v>
      </c>
      <c r="C35" s="15">
        <v>6000</v>
      </c>
      <c r="D35" s="59">
        <v>6000</v>
      </c>
      <c r="E35" s="59">
        <v>6853.9470000000001</v>
      </c>
      <c r="F35" s="19">
        <f t="shared" si="0"/>
        <v>114.23245</v>
      </c>
      <c r="G35" s="19">
        <f t="shared" si="1"/>
        <v>114.23245</v>
      </c>
      <c r="H35" s="70" t="s">
        <v>187</v>
      </c>
      <c r="I35" s="19">
        <f>E35/E82*100</f>
        <v>0.18081308443917127</v>
      </c>
    </row>
    <row r="36" spans="1:9" s="7" customFormat="1" ht="21" x14ac:dyDescent="0.2">
      <c r="A36" s="52" t="s">
        <v>28</v>
      </c>
      <c r="B36" s="53" t="s">
        <v>29</v>
      </c>
      <c r="C36" s="54">
        <f>SUM(C37:C39)</f>
        <v>63794.5</v>
      </c>
      <c r="D36" s="54">
        <f>SUM(D37:D39)</f>
        <v>65773.274999999994</v>
      </c>
      <c r="E36" s="54">
        <f>SUM(E37:E39)</f>
        <v>72454.144</v>
      </c>
      <c r="F36" s="55">
        <f t="shared" si="0"/>
        <v>113.57427991441268</v>
      </c>
      <c r="G36" s="55">
        <f t="shared" si="1"/>
        <v>110.15742184040556</v>
      </c>
      <c r="H36" s="84"/>
      <c r="I36" s="55">
        <f>E36/E82*100</f>
        <v>1.9114033500754926</v>
      </c>
    </row>
    <row r="37" spans="1:9" s="7" customFormat="1" ht="63" customHeight="1" x14ac:dyDescent="0.2">
      <c r="A37" s="28" t="s">
        <v>124</v>
      </c>
      <c r="B37" s="17" t="s">
        <v>30</v>
      </c>
      <c r="C37" s="15">
        <v>10000</v>
      </c>
      <c r="D37" s="15">
        <v>12680.412</v>
      </c>
      <c r="E37" s="15">
        <v>12685.248</v>
      </c>
      <c r="F37" s="19">
        <f>E37/C37*100</f>
        <v>126.85248</v>
      </c>
      <c r="G37" s="19">
        <f t="shared" si="1"/>
        <v>100.03813756209183</v>
      </c>
      <c r="H37" s="70" t="s">
        <v>188</v>
      </c>
      <c r="I37" s="19">
        <f>E37/E82*100</f>
        <v>0.33464787774924842</v>
      </c>
    </row>
    <row r="38" spans="1:9" ht="55.5" customHeight="1" x14ac:dyDescent="0.2">
      <c r="A38" s="28" t="s">
        <v>125</v>
      </c>
      <c r="B38" s="17" t="s">
        <v>31</v>
      </c>
      <c r="C38" s="15">
        <v>10223.5</v>
      </c>
      <c r="D38" s="59">
        <v>20720</v>
      </c>
      <c r="E38" s="59">
        <v>25952.489000000001</v>
      </c>
      <c r="F38" s="19">
        <f>E38/C38*100</f>
        <v>253.85131315107353</v>
      </c>
      <c r="G38" s="19">
        <f t="shared" ref="G38:G45" si="9">E38/D38*100</f>
        <v>125.25332528957529</v>
      </c>
      <c r="H38" s="70" t="s">
        <v>189</v>
      </c>
      <c r="I38" s="19">
        <f>E38/E82*100</f>
        <v>0.68464923714228654</v>
      </c>
    </row>
    <row r="39" spans="1:9" ht="48" customHeight="1" x14ac:dyDescent="0.2">
      <c r="A39" s="28" t="s">
        <v>126</v>
      </c>
      <c r="B39" s="17" t="s">
        <v>58</v>
      </c>
      <c r="C39" s="15">
        <v>43571</v>
      </c>
      <c r="D39" s="59">
        <v>32372.863000000001</v>
      </c>
      <c r="E39" s="59">
        <v>33816.406999999999</v>
      </c>
      <c r="F39" s="19">
        <f>E39/C39*100</f>
        <v>77.612189300222624</v>
      </c>
      <c r="G39" s="19">
        <f t="shared" si="9"/>
        <v>104.45911750221164</v>
      </c>
      <c r="H39" s="70" t="s">
        <v>190</v>
      </c>
      <c r="I39" s="19">
        <f>E39/E82*100</f>
        <v>0.89210623518395771</v>
      </c>
    </row>
    <row r="40" spans="1:9" s="21" customFormat="1" ht="54" customHeight="1" x14ac:dyDescent="0.2">
      <c r="A40" s="52" t="s">
        <v>32</v>
      </c>
      <c r="B40" s="53" t="s">
        <v>33</v>
      </c>
      <c r="C40" s="54">
        <f>SUM(C41:C45)</f>
        <v>2693</v>
      </c>
      <c r="D40" s="54">
        <f>SUM(D41:D45)</f>
        <v>5239.8860000000004</v>
      </c>
      <c r="E40" s="54">
        <f>SUM(E41:E45)</f>
        <v>5056.91</v>
      </c>
      <c r="F40" s="55">
        <f>E40/C40*100</f>
        <v>187.77979948013368</v>
      </c>
      <c r="G40" s="55">
        <f t="shared" si="9"/>
        <v>96.508015632401154</v>
      </c>
      <c r="H40" s="70"/>
      <c r="I40" s="55">
        <f>E40/E82*100</f>
        <v>0.13340568504998498</v>
      </c>
    </row>
    <row r="41" spans="1:9" ht="39.75" customHeight="1" x14ac:dyDescent="0.2">
      <c r="A41" s="58" t="s">
        <v>88</v>
      </c>
      <c r="B41" s="17" t="s">
        <v>140</v>
      </c>
      <c r="C41" s="15">
        <v>481</v>
      </c>
      <c r="D41" s="15">
        <v>620.35</v>
      </c>
      <c r="E41" s="15">
        <v>681.47799999999995</v>
      </c>
      <c r="F41" s="19">
        <f t="shared" ref="F41:F43" si="10">E41/C41*100</f>
        <v>141.67941787941785</v>
      </c>
      <c r="G41" s="19">
        <f t="shared" ref="G41:G43" si="11">E41/D41*100</f>
        <v>109.8537922140727</v>
      </c>
      <c r="H41" s="70" t="s">
        <v>191</v>
      </c>
      <c r="I41" s="19">
        <f>E41/E82*100</f>
        <v>1.7977982490590828E-2</v>
      </c>
    </row>
    <row r="42" spans="1:9" ht="48" customHeight="1" x14ac:dyDescent="0.2">
      <c r="A42" s="45" t="s">
        <v>91</v>
      </c>
      <c r="B42" s="17" t="s">
        <v>141</v>
      </c>
      <c r="C42" s="15">
        <v>300</v>
      </c>
      <c r="D42" s="15">
        <v>907.53599999999994</v>
      </c>
      <c r="E42" s="15">
        <v>922.75099999999998</v>
      </c>
      <c r="F42" s="19">
        <f t="shared" si="10"/>
        <v>307.58366666666666</v>
      </c>
      <c r="G42" s="19">
        <f t="shared" si="11"/>
        <v>101.67651751555861</v>
      </c>
      <c r="H42" s="70" t="s">
        <v>191</v>
      </c>
      <c r="I42" s="19">
        <f>E42/E82*100</f>
        <v>2.4342974125614002E-2</v>
      </c>
    </row>
    <row r="43" spans="1:9" ht="84" customHeight="1" x14ac:dyDescent="0.2">
      <c r="A43" s="45" t="s">
        <v>101</v>
      </c>
      <c r="B43" s="17" t="s">
        <v>142</v>
      </c>
      <c r="C43" s="15">
        <v>1500</v>
      </c>
      <c r="D43" s="15">
        <v>3385</v>
      </c>
      <c r="E43" s="15">
        <v>3149.8229999999999</v>
      </c>
      <c r="F43" s="19">
        <f t="shared" si="10"/>
        <v>209.98820000000001</v>
      </c>
      <c r="G43" s="19">
        <f t="shared" si="11"/>
        <v>93.052378138847857</v>
      </c>
      <c r="H43" s="70" t="s">
        <v>192</v>
      </c>
      <c r="I43" s="19">
        <f>E43/E82*100</f>
        <v>8.3095070922994257E-2</v>
      </c>
    </row>
    <row r="44" spans="1:9" ht="50.25" customHeight="1" x14ac:dyDescent="0.2">
      <c r="A44" s="28" t="s">
        <v>89</v>
      </c>
      <c r="B44" s="17" t="s">
        <v>143</v>
      </c>
      <c r="C44" s="15">
        <v>412</v>
      </c>
      <c r="D44" s="15">
        <v>320</v>
      </c>
      <c r="E44" s="15">
        <v>296.06900000000002</v>
      </c>
      <c r="F44" s="19">
        <f>E44/C44*100</f>
        <v>71.861407766990297</v>
      </c>
      <c r="G44" s="19">
        <f t="shared" si="9"/>
        <v>92.521562500000016</v>
      </c>
      <c r="H44" s="70" t="s">
        <v>193</v>
      </c>
      <c r="I44" s="19">
        <f>E44/E82*100</f>
        <v>7.8105577847072637E-3</v>
      </c>
    </row>
    <row r="45" spans="1:9" ht="38.25" x14ac:dyDescent="0.2">
      <c r="A45" s="45" t="s">
        <v>90</v>
      </c>
      <c r="B45" s="17" t="s">
        <v>144</v>
      </c>
      <c r="C45" s="15"/>
      <c r="D45" s="15">
        <v>7</v>
      </c>
      <c r="E45" s="15">
        <v>6.7889999999999997</v>
      </c>
      <c r="F45" s="19"/>
      <c r="G45" s="19">
        <f t="shared" si="9"/>
        <v>96.98571428571428</v>
      </c>
      <c r="H45" s="70" t="s">
        <v>119</v>
      </c>
      <c r="I45" s="19">
        <f>E45/E82*100</f>
        <v>1.790997260786425E-4</v>
      </c>
    </row>
    <row r="46" spans="1:9" s="7" customFormat="1" x14ac:dyDescent="0.2">
      <c r="A46" s="71" t="s">
        <v>34</v>
      </c>
      <c r="B46" s="72" t="s">
        <v>35</v>
      </c>
      <c r="C46" s="73">
        <f>C47</f>
        <v>0</v>
      </c>
      <c r="D46" s="73">
        <f>D47</f>
        <v>0</v>
      </c>
      <c r="E46" s="73">
        <f>E47</f>
        <v>8</v>
      </c>
      <c r="F46" s="74"/>
      <c r="G46" s="74"/>
      <c r="H46" s="85"/>
      <c r="I46" s="75">
        <f>E46/E82*100</f>
        <v>2.1104695958596849E-4</v>
      </c>
    </row>
    <row r="47" spans="1:9" x14ac:dyDescent="0.2">
      <c r="A47" s="28" t="s">
        <v>8</v>
      </c>
      <c r="B47" s="17" t="s">
        <v>36</v>
      </c>
      <c r="C47" s="15"/>
      <c r="D47" s="15"/>
      <c r="E47" s="15">
        <v>8</v>
      </c>
      <c r="F47" s="19"/>
      <c r="G47" s="19"/>
      <c r="H47" s="70"/>
      <c r="I47" s="19">
        <f>E47/E82*100</f>
        <v>2.1104695958596849E-4</v>
      </c>
    </row>
    <row r="48" spans="1:9" ht="58.5" customHeight="1" x14ac:dyDescent="0.25">
      <c r="A48" s="29" t="s">
        <v>37</v>
      </c>
      <c r="B48" s="30" t="s">
        <v>38</v>
      </c>
      <c r="C48" s="31">
        <f>C49+C80</f>
        <v>2414011.7619999996</v>
      </c>
      <c r="D48" s="31">
        <f t="shared" ref="D48:E48" si="12">D49+D80</f>
        <v>3139561.7960000001</v>
      </c>
      <c r="E48" s="31">
        <f t="shared" si="12"/>
        <v>3020222.1679999996</v>
      </c>
      <c r="F48" s="32">
        <f>E48/C48*100</f>
        <v>125.11215626794447</v>
      </c>
      <c r="G48" s="32">
        <f t="shared" ref="G48:G53" si="13">E48/D48*100</f>
        <v>96.198844432619651</v>
      </c>
      <c r="H48" s="102" t="s">
        <v>194</v>
      </c>
      <c r="I48" s="32">
        <f>E48/E82*100</f>
        <v>79.676088228817747</v>
      </c>
    </row>
    <row r="49" spans="1:9" ht="42" customHeight="1" x14ac:dyDescent="0.2">
      <c r="A49" s="33" t="s">
        <v>39</v>
      </c>
      <c r="B49" s="34" t="s">
        <v>40</v>
      </c>
      <c r="C49" s="35">
        <f>SUM(C50+C53+C66+C75)</f>
        <v>2414011.7619999996</v>
      </c>
      <c r="D49" s="35">
        <f>SUM(D50+D53+D66+D75)</f>
        <v>3134810.9650000003</v>
      </c>
      <c r="E49" s="35">
        <f>SUM(E50+E53+E66+E75)</f>
        <v>3015476.0869999998</v>
      </c>
      <c r="F49" s="36">
        <f>E49/C49*100</f>
        <v>124.91555072215925</v>
      </c>
      <c r="G49" s="36">
        <f t="shared" si="13"/>
        <v>96.193235275352535</v>
      </c>
      <c r="H49" s="103"/>
      <c r="I49" s="36">
        <f>E49/E82*100</f>
        <v>79.550882483192922</v>
      </c>
    </row>
    <row r="50" spans="1:9" s="22" customFormat="1" ht="30" customHeight="1" x14ac:dyDescent="0.2">
      <c r="A50" s="47" t="s">
        <v>59</v>
      </c>
      <c r="B50" s="48" t="s">
        <v>63</v>
      </c>
      <c r="C50" s="49">
        <f>SUM(C51:C52)</f>
        <v>0</v>
      </c>
      <c r="D50" s="49">
        <f>SUM(D51:D52)</f>
        <v>107792.28200000001</v>
      </c>
      <c r="E50" s="49">
        <f>SUM(E51:E52)</f>
        <v>110708.28200000001</v>
      </c>
      <c r="F50" s="50" t="e">
        <f>E50/C50*100</f>
        <v>#DIV/0!</v>
      </c>
      <c r="G50" s="50">
        <f t="shared" si="13"/>
        <v>102.70520295692414</v>
      </c>
      <c r="H50" s="86"/>
      <c r="I50" s="50">
        <f>E50/E82*100</f>
        <v>2.9205807896357507</v>
      </c>
    </row>
    <row r="51" spans="1:9" s="22" customFormat="1" ht="32.25" customHeight="1" x14ac:dyDescent="0.2">
      <c r="A51" s="58" t="s">
        <v>102</v>
      </c>
      <c r="B51" s="17" t="s">
        <v>64</v>
      </c>
      <c r="C51" s="15"/>
      <c r="D51" s="15">
        <v>107792.28200000001</v>
      </c>
      <c r="E51" s="15">
        <v>107792.28200000001</v>
      </c>
      <c r="F51" s="19"/>
      <c r="G51" s="19">
        <f t="shared" si="13"/>
        <v>100</v>
      </c>
      <c r="H51" s="76"/>
      <c r="I51" s="19">
        <f>E51/E82*100</f>
        <v>2.8436541728666649</v>
      </c>
    </row>
    <row r="52" spans="1:9" s="22" customFormat="1" ht="26.25" customHeight="1" x14ac:dyDescent="0.2">
      <c r="A52" s="58" t="s">
        <v>103</v>
      </c>
      <c r="B52" s="17" t="s">
        <v>104</v>
      </c>
      <c r="C52" s="15"/>
      <c r="D52" s="15"/>
      <c r="E52" s="15">
        <v>2916</v>
      </c>
      <c r="F52" s="19"/>
      <c r="G52" s="19"/>
      <c r="H52" s="76"/>
      <c r="I52" s="19">
        <f>E52/E82*100</f>
        <v>7.6926616769085507E-2</v>
      </c>
    </row>
    <row r="53" spans="1:9" s="22" customFormat="1" ht="76.5" x14ac:dyDescent="0.2">
      <c r="A53" s="47" t="s">
        <v>41</v>
      </c>
      <c r="B53" s="48" t="s">
        <v>65</v>
      </c>
      <c r="C53" s="49">
        <f>SUM(C54:C65)</f>
        <v>1344548.8470000001</v>
      </c>
      <c r="D53" s="49">
        <f>SUM(D54:D65)</f>
        <v>1683419.5</v>
      </c>
      <c r="E53" s="49">
        <f>SUM(E54:E65)</f>
        <v>1567401.92</v>
      </c>
      <c r="F53" s="50">
        <f>E53/C53*100</f>
        <v>116.57456131082458</v>
      </c>
      <c r="G53" s="50">
        <f t="shared" si="13"/>
        <v>93.108219311942136</v>
      </c>
      <c r="H53" s="76" t="s">
        <v>81</v>
      </c>
      <c r="I53" s="50">
        <f>E53/E82*100</f>
        <v>41.349426208151172</v>
      </c>
    </row>
    <row r="54" spans="1:9" s="23" customFormat="1" ht="84" customHeight="1" x14ac:dyDescent="0.2">
      <c r="A54" s="68" t="s">
        <v>159</v>
      </c>
      <c r="B54" s="26" t="s">
        <v>92</v>
      </c>
      <c r="C54" s="59"/>
      <c r="D54" s="59">
        <v>5805.22</v>
      </c>
      <c r="E54" s="59">
        <v>3641.47</v>
      </c>
      <c r="F54" s="20"/>
      <c r="G54" s="20">
        <f>E54/D54*100</f>
        <v>62.727510757559571</v>
      </c>
      <c r="H54" s="95" t="s">
        <v>195</v>
      </c>
      <c r="I54" s="19">
        <f>E54/E82*100</f>
        <v>9.6065146490439582E-2</v>
      </c>
    </row>
    <row r="55" spans="1:9" s="23" customFormat="1" ht="68.25" customHeight="1" x14ac:dyDescent="0.2">
      <c r="A55" s="68" t="s">
        <v>160</v>
      </c>
      <c r="B55" s="26" t="s">
        <v>105</v>
      </c>
      <c r="C55" s="15"/>
      <c r="D55" s="59">
        <v>18553.774000000001</v>
      </c>
      <c r="E55" s="15">
        <v>18246.526999999998</v>
      </c>
      <c r="F55" s="20"/>
      <c r="G55" s="20">
        <f>E55/D55*100</f>
        <v>98.34401885028889</v>
      </c>
      <c r="H55" s="96"/>
      <c r="I55" s="19">
        <f>E55/E82*100</f>
        <v>0.48135925579416028</v>
      </c>
    </row>
    <row r="56" spans="1:9" s="66" customFormat="1" ht="57.75" customHeight="1" x14ac:dyDescent="0.2">
      <c r="A56" s="68" t="s">
        <v>98</v>
      </c>
      <c r="B56" s="26" t="s">
        <v>93</v>
      </c>
      <c r="C56" s="15"/>
      <c r="D56" s="59">
        <v>1980.3040000000001</v>
      </c>
      <c r="E56" s="59">
        <v>1966.575</v>
      </c>
      <c r="F56" s="20"/>
      <c r="G56" s="20">
        <f>E56/D56*100</f>
        <v>99.306722604206215</v>
      </c>
      <c r="H56" s="96"/>
      <c r="I56" s="19">
        <f>E56/E82*100</f>
        <v>5.1879959318472002E-2</v>
      </c>
    </row>
    <row r="57" spans="1:9" s="23" customFormat="1" ht="84" customHeight="1" x14ac:dyDescent="0.2">
      <c r="A57" s="68" t="s">
        <v>127</v>
      </c>
      <c r="B57" s="26" t="s">
        <v>128</v>
      </c>
      <c r="C57" s="15">
        <v>2892.248</v>
      </c>
      <c r="D57" s="59"/>
      <c r="E57" s="15"/>
      <c r="F57" s="20"/>
      <c r="G57" s="20"/>
      <c r="H57" s="96"/>
      <c r="I57" s="19">
        <f>E57/E82*100</f>
        <v>0</v>
      </c>
    </row>
    <row r="58" spans="1:9" s="23" customFormat="1" ht="37.5" customHeight="1" x14ac:dyDescent="0.2">
      <c r="A58" s="78" t="s">
        <v>129</v>
      </c>
      <c r="B58" s="91" t="s">
        <v>147</v>
      </c>
      <c r="C58" s="15">
        <v>409481.6</v>
      </c>
      <c r="D58" s="59">
        <v>564885.37100000004</v>
      </c>
      <c r="E58" s="15">
        <v>564885.37100000004</v>
      </c>
      <c r="F58" s="20">
        <f t="shared" ref="F58:F64" si="14">E58/C58*100</f>
        <v>137.95134408969781</v>
      </c>
      <c r="G58" s="20">
        <f t="shared" ref="G58:G64" si="15">E58/D58*100</f>
        <v>100</v>
      </c>
      <c r="H58" s="96"/>
      <c r="I58" s="19">
        <f>E58/E82*100</f>
        <v>14.902167508017728</v>
      </c>
    </row>
    <row r="59" spans="1:9" s="23" customFormat="1" ht="28.5" customHeight="1" x14ac:dyDescent="0.2">
      <c r="A59" s="92" t="s">
        <v>130</v>
      </c>
      <c r="B59" s="26" t="s">
        <v>115</v>
      </c>
      <c r="C59" s="15">
        <v>5225.9449999999997</v>
      </c>
      <c r="D59" s="59">
        <v>3771.6039999999998</v>
      </c>
      <c r="E59" s="15">
        <v>3771.6039999999998</v>
      </c>
      <c r="F59" s="20">
        <f t="shared" si="14"/>
        <v>72.17075571977891</v>
      </c>
      <c r="G59" s="20">
        <f t="shared" si="15"/>
        <v>100</v>
      </c>
      <c r="H59" s="96"/>
      <c r="I59" s="19">
        <f>E59/E82*100</f>
        <v>9.9498194620284641E-2</v>
      </c>
    </row>
    <row r="60" spans="1:9" s="23" customFormat="1" ht="28.5" customHeight="1" x14ac:dyDescent="0.2">
      <c r="A60" s="78" t="s">
        <v>145</v>
      </c>
      <c r="B60" s="91" t="s">
        <v>146</v>
      </c>
      <c r="C60" s="15">
        <v>5696.1670000000004</v>
      </c>
      <c r="D60" s="59">
        <v>5177.5479999999998</v>
      </c>
      <c r="E60" s="15">
        <v>5177.5479999999998</v>
      </c>
      <c r="F60" s="20">
        <f t="shared" si="14"/>
        <v>90.895298540228879</v>
      </c>
      <c r="G60" s="20">
        <f t="shared" ref="G60" si="16">E60/D60*100</f>
        <v>100</v>
      </c>
      <c r="H60" s="96"/>
      <c r="I60" s="19">
        <f>E60/E82*100</f>
        <v>0.13658822043880148</v>
      </c>
    </row>
    <row r="61" spans="1:9" s="23" customFormat="1" ht="35.25" customHeight="1" x14ac:dyDescent="0.2">
      <c r="A61" s="78" t="s">
        <v>149</v>
      </c>
      <c r="B61" s="79" t="s">
        <v>148</v>
      </c>
      <c r="C61" s="15">
        <v>571545.95299999998</v>
      </c>
      <c r="D61" s="59">
        <v>571545.95299999998</v>
      </c>
      <c r="E61" s="59">
        <v>571545.95299999998</v>
      </c>
      <c r="F61" s="20">
        <f t="shared" si="14"/>
        <v>100</v>
      </c>
      <c r="G61" s="20">
        <f t="shared" si="15"/>
        <v>100</v>
      </c>
      <c r="H61" s="96"/>
      <c r="I61" s="19">
        <f>E61/E82*100</f>
        <v>15.077879455539357</v>
      </c>
    </row>
    <row r="62" spans="1:9" s="23" customFormat="1" ht="24.75" customHeight="1" x14ac:dyDescent="0.2">
      <c r="A62" s="78" t="s">
        <v>161</v>
      </c>
      <c r="B62" s="80" t="s">
        <v>163</v>
      </c>
      <c r="C62" s="15"/>
      <c r="D62" s="59">
        <v>30873.571</v>
      </c>
      <c r="E62" s="59">
        <v>30873.558000000001</v>
      </c>
      <c r="F62" s="20"/>
      <c r="G62" s="20">
        <f t="shared" si="15"/>
        <v>99.99995789278799</v>
      </c>
      <c r="H62" s="96"/>
      <c r="I62" s="19">
        <f>E62/E82*100</f>
        <v>0.81447131843763176</v>
      </c>
    </row>
    <row r="63" spans="1:9" s="23" customFormat="1" ht="26.25" customHeight="1" x14ac:dyDescent="0.2">
      <c r="A63" s="78" t="s">
        <v>162</v>
      </c>
      <c r="B63" s="14" t="s">
        <v>164</v>
      </c>
      <c r="C63" s="15"/>
      <c r="D63" s="59">
        <v>24567.111000000001</v>
      </c>
      <c r="E63" s="59">
        <v>24567.111000000001</v>
      </c>
      <c r="F63" s="20"/>
      <c r="G63" s="20">
        <f t="shared" si="15"/>
        <v>100</v>
      </c>
      <c r="H63" s="96"/>
      <c r="I63" s="19">
        <f>E63/E82*100</f>
        <v>0.64810176029512523</v>
      </c>
    </row>
    <row r="64" spans="1:9" s="23" customFormat="1" ht="43.5" customHeight="1" x14ac:dyDescent="0.2">
      <c r="A64" s="78" t="s">
        <v>151</v>
      </c>
      <c r="B64" s="93" t="s">
        <v>150</v>
      </c>
      <c r="C64" s="15">
        <v>291606.73499999999</v>
      </c>
      <c r="D64" s="59">
        <v>339016.27799999999</v>
      </c>
      <c r="E64" s="15">
        <v>230009.413</v>
      </c>
      <c r="F64" s="20">
        <f t="shared" si="14"/>
        <v>78.876577730620667</v>
      </c>
      <c r="G64" s="20">
        <f t="shared" si="15"/>
        <v>67.846126550890872</v>
      </c>
      <c r="H64" s="96"/>
      <c r="I64" s="19">
        <f>E64/E82*100</f>
        <v>6.067848411225417</v>
      </c>
    </row>
    <row r="65" spans="1:9" s="23" customFormat="1" ht="24" customHeight="1" x14ac:dyDescent="0.2">
      <c r="A65" s="94" t="s">
        <v>106</v>
      </c>
      <c r="B65" s="26" t="s">
        <v>66</v>
      </c>
      <c r="C65" s="15">
        <v>58100.199000000001</v>
      </c>
      <c r="D65" s="59">
        <v>117242.766</v>
      </c>
      <c r="E65" s="15">
        <v>112716.79</v>
      </c>
      <c r="F65" s="20">
        <f>E65/C65*100</f>
        <v>194.00413757618969</v>
      </c>
      <c r="G65" s="20">
        <f t="shared" ref="G65" si="17">E65/D65*100</f>
        <v>96.139654364688042</v>
      </c>
      <c r="H65" s="97"/>
      <c r="I65" s="19">
        <f>E65/E82*100</f>
        <v>2.9735669779737619</v>
      </c>
    </row>
    <row r="66" spans="1:9" s="22" customFormat="1" ht="65.25" customHeight="1" x14ac:dyDescent="0.2">
      <c r="A66" s="47" t="s">
        <v>60</v>
      </c>
      <c r="B66" s="48" t="s">
        <v>67</v>
      </c>
      <c r="C66" s="49">
        <f>SUM(C67:C74)</f>
        <v>932212.91499999969</v>
      </c>
      <c r="D66" s="49">
        <f>SUM(D67:D74)</f>
        <v>1167678.6959999998</v>
      </c>
      <c r="E66" s="49">
        <f>SUM(E67:E74)</f>
        <v>1166298.4209999999</v>
      </c>
      <c r="F66" s="50">
        <f t="shared" ref="F66:F82" si="18">E66/C66*100</f>
        <v>125.11073406443852</v>
      </c>
      <c r="G66" s="50">
        <f t="shared" ref="G66:G82" si="19">E66/D66*100</f>
        <v>99.881793253167316</v>
      </c>
      <c r="H66" s="76" t="s">
        <v>82</v>
      </c>
      <c r="I66" s="50">
        <f>E66/E82*100</f>
        <v>30.76796696524573</v>
      </c>
    </row>
    <row r="67" spans="1:9" s="22" customFormat="1" ht="64.5" customHeight="1" x14ac:dyDescent="0.2">
      <c r="A67" s="94" t="s">
        <v>152</v>
      </c>
      <c r="B67" s="26" t="s">
        <v>68</v>
      </c>
      <c r="C67" s="15">
        <v>863976.59699999995</v>
      </c>
      <c r="D67" s="59">
        <v>1100674.608</v>
      </c>
      <c r="E67" s="15">
        <v>1101534.7</v>
      </c>
      <c r="F67" s="20">
        <f t="shared" si="18"/>
        <v>127.4958955861625</v>
      </c>
      <c r="G67" s="20">
        <f t="shared" si="19"/>
        <v>100.07814225873375</v>
      </c>
      <c r="H67" s="95" t="s">
        <v>118</v>
      </c>
      <c r="I67" s="19">
        <f>E67/E82*100</f>
        <v>29.05944366418024</v>
      </c>
    </row>
    <row r="68" spans="1:9" s="25" customFormat="1" ht="51" customHeight="1" x14ac:dyDescent="0.2">
      <c r="A68" s="46" t="s">
        <v>96</v>
      </c>
      <c r="B68" s="11" t="s">
        <v>69</v>
      </c>
      <c r="C68" s="15">
        <v>14373.423000000001</v>
      </c>
      <c r="D68" s="15">
        <v>9771.5149999999994</v>
      </c>
      <c r="E68" s="15">
        <v>7531.1480000000001</v>
      </c>
      <c r="F68" s="20">
        <f t="shared" si="18"/>
        <v>52.396342889233829</v>
      </c>
      <c r="G68" s="20">
        <f t="shared" si="19"/>
        <v>77.072470338529911</v>
      </c>
      <c r="H68" s="96"/>
      <c r="I68" s="19">
        <f>E68/E82*100</f>
        <v>0.19867823594899342</v>
      </c>
    </row>
    <row r="69" spans="1:9" s="25" customFormat="1" ht="51" customHeight="1" x14ac:dyDescent="0.2">
      <c r="A69" s="46" t="s">
        <v>108</v>
      </c>
      <c r="B69" s="11" t="s">
        <v>107</v>
      </c>
      <c r="C69" s="15">
        <v>17046.36</v>
      </c>
      <c r="D69" s="15">
        <v>17474.7</v>
      </c>
      <c r="E69" s="15">
        <v>17474.7</v>
      </c>
      <c r="F69" s="20">
        <f t="shared" si="18"/>
        <v>102.51279452035509</v>
      </c>
      <c r="G69" s="20">
        <f t="shared" ref="G69" si="20">E69/D69*100</f>
        <v>100</v>
      </c>
      <c r="H69" s="96"/>
      <c r="I69" s="19">
        <f>E69/E82*100</f>
        <v>0.4609977880846155</v>
      </c>
    </row>
    <row r="70" spans="1:9" s="25" customFormat="1" ht="52.5" customHeight="1" x14ac:dyDescent="0.2">
      <c r="A70" s="46" t="s">
        <v>61</v>
      </c>
      <c r="B70" s="11" t="s">
        <v>70</v>
      </c>
      <c r="C70" s="15">
        <v>23.166</v>
      </c>
      <c r="D70" s="15">
        <v>7.5430000000000001</v>
      </c>
      <c r="E70" s="15">
        <v>7.5430000000000001</v>
      </c>
      <c r="F70" s="20">
        <f t="shared" si="18"/>
        <v>32.560649227315899</v>
      </c>
      <c r="G70" s="20">
        <f t="shared" si="19"/>
        <v>100</v>
      </c>
      <c r="H70" s="96"/>
      <c r="I70" s="19">
        <f>E70/E82*100</f>
        <v>1.9899090201962007E-4</v>
      </c>
    </row>
    <row r="71" spans="1:9" s="24" customFormat="1" ht="48.75" customHeight="1" x14ac:dyDescent="0.2">
      <c r="A71" s="46" t="s">
        <v>95</v>
      </c>
      <c r="B71" s="11" t="s">
        <v>94</v>
      </c>
      <c r="C71" s="15">
        <v>31616.6</v>
      </c>
      <c r="D71" s="15">
        <v>34492.15</v>
      </c>
      <c r="E71" s="15">
        <v>34492.15</v>
      </c>
      <c r="F71" s="20">
        <f t="shared" si="18"/>
        <v>109.09506398537478</v>
      </c>
      <c r="G71" s="20">
        <f t="shared" si="19"/>
        <v>100</v>
      </c>
      <c r="H71" s="96"/>
      <c r="I71" s="19">
        <f>E71/E82*100</f>
        <v>0.90993292338539555</v>
      </c>
    </row>
    <row r="72" spans="1:9" s="24" customFormat="1" ht="24" customHeight="1" x14ac:dyDescent="0.2">
      <c r="A72" s="46" t="s">
        <v>56</v>
      </c>
      <c r="B72" s="11" t="s">
        <v>71</v>
      </c>
      <c r="C72" s="15">
        <v>2282.2979999999998</v>
      </c>
      <c r="D72" s="15">
        <v>2282.2979999999998</v>
      </c>
      <c r="E72" s="15">
        <v>2282.2979999999998</v>
      </c>
      <c r="F72" s="69">
        <f t="shared" si="18"/>
        <v>100</v>
      </c>
      <c r="G72" s="69">
        <f t="shared" si="19"/>
        <v>100</v>
      </c>
      <c r="H72" s="96"/>
      <c r="I72" s="19">
        <f>E72/E82*100</f>
        <v>6.0209006721142086E-2</v>
      </c>
    </row>
    <row r="73" spans="1:9" s="24" customFormat="1" ht="24" customHeight="1" x14ac:dyDescent="0.2">
      <c r="A73" s="46" t="s">
        <v>109</v>
      </c>
      <c r="B73" s="11" t="s">
        <v>110</v>
      </c>
      <c r="C73" s="15">
        <v>2364.1019999999999</v>
      </c>
      <c r="D73" s="15">
        <v>2430.98</v>
      </c>
      <c r="E73" s="15">
        <v>2430.98</v>
      </c>
      <c r="F73" s="20">
        <f t="shared" si="18"/>
        <v>102.8288965535328</v>
      </c>
      <c r="G73" s="20">
        <f t="shared" ref="G73" si="21">E73/D73*100</f>
        <v>100</v>
      </c>
      <c r="H73" s="96"/>
      <c r="I73" s="19">
        <f>E73/E82*100</f>
        <v>6.4131367226787209E-2</v>
      </c>
    </row>
    <row r="74" spans="1:9" s="24" customFormat="1" ht="17.25" customHeight="1" x14ac:dyDescent="0.2">
      <c r="A74" s="46" t="s">
        <v>111</v>
      </c>
      <c r="B74" s="11" t="s">
        <v>112</v>
      </c>
      <c r="C74" s="15">
        <v>530.36900000000003</v>
      </c>
      <c r="D74" s="15">
        <v>544.90200000000004</v>
      </c>
      <c r="E74" s="15">
        <v>544.90200000000004</v>
      </c>
      <c r="F74" s="20">
        <f t="shared" si="18"/>
        <v>102.74016769456738</v>
      </c>
      <c r="G74" s="20">
        <f t="shared" ref="G74" si="22">E74/D74*100</f>
        <v>100</v>
      </c>
      <c r="H74" s="97"/>
      <c r="I74" s="19">
        <f>E74/E82*100</f>
        <v>1.4374988796539177E-2</v>
      </c>
    </row>
    <row r="75" spans="1:9" s="9" customFormat="1" ht="39" customHeight="1" x14ac:dyDescent="0.2">
      <c r="A75" s="47" t="s">
        <v>45</v>
      </c>
      <c r="B75" s="48" t="s">
        <v>72</v>
      </c>
      <c r="C75" s="49">
        <f>SUM(C76:C79)</f>
        <v>137250</v>
      </c>
      <c r="D75" s="49">
        <f>SUM(D76:D79)</f>
        <v>175920.48699999999</v>
      </c>
      <c r="E75" s="49">
        <f>SUM(E76:E79)</f>
        <v>171067.46400000001</v>
      </c>
      <c r="F75" s="50">
        <f t="shared" si="18"/>
        <v>124.63931803278689</v>
      </c>
      <c r="G75" s="50">
        <f t="shared" si="19"/>
        <v>97.241354271603413</v>
      </c>
      <c r="H75" s="70" t="s">
        <v>116</v>
      </c>
      <c r="I75" s="50">
        <f>E75/E82*100</f>
        <v>4.5129085201602654</v>
      </c>
    </row>
    <row r="76" spans="1:9" s="9" customFormat="1" ht="48" customHeight="1" x14ac:dyDescent="0.2">
      <c r="A76" s="68" t="s">
        <v>165</v>
      </c>
      <c r="B76" s="82" t="s">
        <v>166</v>
      </c>
      <c r="C76" s="15"/>
      <c r="D76" s="59">
        <v>6261</v>
      </c>
      <c r="E76" s="59">
        <v>4996.3320000000003</v>
      </c>
      <c r="F76" s="19"/>
      <c r="G76" s="19">
        <f>E76/D76*100</f>
        <v>79.800862482031633</v>
      </c>
      <c r="H76" s="95" t="s">
        <v>196</v>
      </c>
      <c r="I76" s="81"/>
    </row>
    <row r="77" spans="1:9" s="9" customFormat="1" ht="60" customHeight="1" x14ac:dyDescent="0.2">
      <c r="A77" s="68" t="s">
        <v>168</v>
      </c>
      <c r="B77" s="82" t="s">
        <v>167</v>
      </c>
      <c r="C77" s="15"/>
      <c r="D77" s="59">
        <v>654.48699999999997</v>
      </c>
      <c r="E77" s="59">
        <v>654.48699999999997</v>
      </c>
      <c r="F77" s="19"/>
      <c r="G77" s="19">
        <f>E77/D77*100</f>
        <v>100</v>
      </c>
      <c r="H77" s="96"/>
      <c r="I77" s="81"/>
    </row>
    <row r="78" spans="1:9" s="9" customFormat="1" ht="90" customHeight="1" x14ac:dyDescent="0.2">
      <c r="A78" s="46" t="s">
        <v>153</v>
      </c>
      <c r="B78" s="14" t="s">
        <v>97</v>
      </c>
      <c r="C78" s="16">
        <v>29250</v>
      </c>
      <c r="D78" s="83">
        <v>31005</v>
      </c>
      <c r="E78" s="59">
        <v>28930.646000000001</v>
      </c>
      <c r="F78" s="19">
        <f t="shared" si="18"/>
        <v>98.90819145299146</v>
      </c>
      <c r="G78" s="19">
        <f>E78/D78*100</f>
        <v>93.309614578293818</v>
      </c>
      <c r="H78" s="96"/>
      <c r="I78" s="19">
        <f>E78/E82*100</f>
        <v>0.76321560964474522</v>
      </c>
    </row>
    <row r="79" spans="1:9" s="9" customFormat="1" ht="57" customHeight="1" x14ac:dyDescent="0.2">
      <c r="A79" s="46" t="s">
        <v>154</v>
      </c>
      <c r="B79" s="14" t="s">
        <v>73</v>
      </c>
      <c r="C79" s="16">
        <v>108000</v>
      </c>
      <c r="D79" s="83">
        <v>138000</v>
      </c>
      <c r="E79" s="83">
        <v>136485.99900000001</v>
      </c>
      <c r="F79" s="19">
        <f t="shared" si="18"/>
        <v>126.37592500000001</v>
      </c>
      <c r="G79" s="19">
        <f t="shared" si="19"/>
        <v>98.902897826086971</v>
      </c>
      <c r="H79" s="97"/>
      <c r="I79" s="19">
        <f>E79/E82*100</f>
        <v>3.6006193893754421</v>
      </c>
    </row>
    <row r="80" spans="1:9" s="9" customFormat="1" ht="28.5" customHeight="1" x14ac:dyDescent="0.2">
      <c r="A80" s="47" t="s">
        <v>113</v>
      </c>
      <c r="B80" s="51" t="s">
        <v>114</v>
      </c>
      <c r="C80" s="49">
        <f>SUM(C81)</f>
        <v>0</v>
      </c>
      <c r="D80" s="49">
        <f>SUM(D81)</f>
        <v>4750.8310000000001</v>
      </c>
      <c r="E80" s="49">
        <f t="shared" ref="E80" si="23">SUM(E81)</f>
        <v>4746.0810000000001</v>
      </c>
      <c r="F80" s="50"/>
      <c r="G80" s="50">
        <f t="shared" ref="G80" si="24">E80/D80*100</f>
        <v>99.900017491676721</v>
      </c>
      <c r="H80" s="70"/>
      <c r="I80" s="50">
        <f>E80/E82*100</f>
        <v>0.12520574562484163</v>
      </c>
    </row>
    <row r="81" spans="1:9" s="9" customFormat="1" ht="93.75" customHeight="1" x14ac:dyDescent="0.2">
      <c r="A81" s="46" t="s">
        <v>117</v>
      </c>
      <c r="B81" s="14" t="s">
        <v>169</v>
      </c>
      <c r="C81" s="16"/>
      <c r="D81" s="16">
        <v>4750.8310000000001</v>
      </c>
      <c r="E81" s="16">
        <v>4746.0810000000001</v>
      </c>
      <c r="F81" s="19"/>
      <c r="G81" s="19">
        <f t="shared" ref="G81" si="25">E81/D81*100</f>
        <v>99.900017491676721</v>
      </c>
      <c r="H81" s="70" t="s">
        <v>197</v>
      </c>
      <c r="I81" s="19">
        <f>E81/E82*100</f>
        <v>0.12520574562484163</v>
      </c>
    </row>
    <row r="82" spans="1:9" ht="27.75" customHeight="1" x14ac:dyDescent="0.2">
      <c r="A82" s="37" t="s">
        <v>2</v>
      </c>
      <c r="B82" s="38" t="s">
        <v>3</v>
      </c>
      <c r="C82" s="39">
        <f>C7+C48</f>
        <v>3143471.2219999996</v>
      </c>
      <c r="D82" s="39">
        <f>D7+D48</f>
        <v>3872635.2560000001</v>
      </c>
      <c r="E82" s="39">
        <f>E7+E48</f>
        <v>3790625.5629999996</v>
      </c>
      <c r="F82" s="40">
        <f t="shared" si="18"/>
        <v>120.58725196753208</v>
      </c>
      <c r="G82" s="40">
        <f t="shared" si="19"/>
        <v>97.88232850297635</v>
      </c>
      <c r="H82" s="70"/>
      <c r="I82" s="40">
        <v>100</v>
      </c>
    </row>
    <row r="83" spans="1:9" x14ac:dyDescent="0.2">
      <c r="H83" s="67"/>
    </row>
    <row r="84" spans="1:9" x14ac:dyDescent="0.2">
      <c r="H84" s="67"/>
    </row>
    <row r="85" spans="1:9" x14ac:dyDescent="0.2">
      <c r="H85" s="67"/>
    </row>
    <row r="86" spans="1:9" x14ac:dyDescent="0.2">
      <c r="H86" s="67"/>
    </row>
    <row r="87" spans="1:9" x14ac:dyDescent="0.2">
      <c r="H87" s="67"/>
    </row>
    <row r="88" spans="1:9" x14ac:dyDescent="0.2">
      <c r="H88" s="67"/>
    </row>
  </sheetData>
  <mergeCells count="14">
    <mergeCell ref="H67:H74"/>
    <mergeCell ref="H76:H79"/>
    <mergeCell ref="I4:I5"/>
    <mergeCell ref="A2:H2"/>
    <mergeCell ref="H4:H5"/>
    <mergeCell ref="H48:H49"/>
    <mergeCell ref="F4:G4"/>
    <mergeCell ref="A4:A5"/>
    <mergeCell ref="B4:B5"/>
    <mergeCell ref="E4:E5"/>
    <mergeCell ref="C4:D4"/>
    <mergeCell ref="A8:B8"/>
    <mergeCell ref="A23:B23"/>
    <mergeCell ref="H54:H65"/>
  </mergeCells>
  <phoneticPr fontId="9" type="noConversion"/>
  <pageMargins left="0.47244094488188981" right="0.23622047244094491" top="0.27559055118110237" bottom="0.23622047244094491" header="0.35433070866141736" footer="0.23622047244094491"/>
  <pageSetup paperSize="9" scale="7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в 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BIT-Vlad</dc:creator>
  <cp:lastModifiedBy>Elena</cp:lastModifiedBy>
  <cp:lastPrinted>2021-03-29T06:47:05Z</cp:lastPrinted>
  <dcterms:created xsi:type="dcterms:W3CDTF">2006-05-17T06:54:36Z</dcterms:created>
  <dcterms:modified xsi:type="dcterms:W3CDTF">2024-06-04T02:20:55Z</dcterms:modified>
</cp:coreProperties>
</file>