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85" windowWidth="26535" windowHeight="13740" activeTab="1"/>
  </bookViews>
  <sheets>
    <sheet name="Доходы" sheetId="2" r:id="rId1"/>
    <sheet name="Расходы" sheetId="6" r:id="rId2"/>
  </sheets>
  <definedNames>
    <definedName name="_xlnm.Print_Titles" localSheetId="0">Доходы!$4:$6</definedName>
  </definedNames>
  <calcPr calcId="145621"/>
</workbook>
</file>

<file path=xl/calcChain.xml><?xml version="1.0" encoding="utf-8"?>
<calcChain xmlns="http://schemas.openxmlformats.org/spreadsheetml/2006/main">
  <c r="D6" i="6" l="1"/>
  <c r="D36" i="6"/>
  <c r="D35" i="6" s="1"/>
  <c r="D31" i="6"/>
  <c r="D38" i="6"/>
  <c r="D29" i="6"/>
  <c r="D19" i="6"/>
  <c r="D17" i="6"/>
  <c r="D8" i="6"/>
  <c r="D23" i="6"/>
  <c r="D22" i="6"/>
  <c r="D41" i="6"/>
  <c r="D16" i="6"/>
  <c r="I48" i="6" l="1"/>
  <c r="H48" i="6"/>
  <c r="G48" i="6"/>
  <c r="I47" i="6"/>
  <c r="H47" i="6"/>
  <c r="G47" i="6"/>
  <c r="I46" i="6"/>
  <c r="H46" i="6"/>
  <c r="G46" i="6"/>
  <c r="I45" i="6"/>
  <c r="H45" i="6"/>
  <c r="G45" i="6"/>
  <c r="I44" i="6"/>
  <c r="H44" i="6"/>
  <c r="G44" i="6"/>
  <c r="I43" i="6"/>
  <c r="H43" i="6"/>
  <c r="G43" i="6"/>
  <c r="I42" i="6"/>
  <c r="H42" i="6"/>
  <c r="G42" i="6"/>
  <c r="I41" i="6"/>
  <c r="H41" i="6"/>
  <c r="G41" i="6"/>
  <c r="I40" i="6"/>
  <c r="H40" i="6"/>
  <c r="G40" i="6"/>
  <c r="I39" i="6"/>
  <c r="H39" i="6"/>
  <c r="G39" i="6"/>
  <c r="I38" i="6"/>
  <c r="H38" i="6"/>
  <c r="G38" i="6"/>
  <c r="I37" i="6"/>
  <c r="H37" i="6"/>
  <c r="G37" i="6"/>
  <c r="I36" i="6"/>
  <c r="H36" i="6"/>
  <c r="G36" i="6"/>
  <c r="I35" i="6"/>
  <c r="H35" i="6"/>
  <c r="G35" i="6"/>
  <c r="I34" i="6"/>
  <c r="H34" i="6"/>
  <c r="G34" i="6"/>
  <c r="H33" i="6"/>
  <c r="G33" i="6"/>
  <c r="I32" i="6"/>
  <c r="H32" i="6"/>
  <c r="G32" i="6"/>
  <c r="I31" i="6"/>
  <c r="H31" i="6"/>
  <c r="G31" i="6"/>
  <c r="I30" i="6"/>
  <c r="H30" i="6"/>
  <c r="G30" i="6"/>
  <c r="I29" i="6"/>
  <c r="H29" i="6"/>
  <c r="G29" i="6"/>
  <c r="I28" i="6"/>
  <c r="H28" i="6"/>
  <c r="G28" i="6"/>
  <c r="I26" i="6"/>
  <c r="H26" i="6"/>
  <c r="G26" i="6"/>
  <c r="I25" i="6"/>
  <c r="H25" i="6"/>
  <c r="G25" i="6"/>
  <c r="I24" i="6"/>
  <c r="H24" i="6"/>
  <c r="G24" i="6"/>
  <c r="I22" i="6"/>
  <c r="H22" i="6"/>
  <c r="G22" i="6"/>
  <c r="H21" i="6"/>
  <c r="G21" i="6"/>
  <c r="I20" i="6"/>
  <c r="H20" i="6"/>
  <c r="G20" i="6"/>
  <c r="I19" i="6"/>
  <c r="H19" i="6"/>
  <c r="G19" i="6"/>
  <c r="I18" i="6"/>
  <c r="H18" i="6"/>
  <c r="G18" i="6"/>
  <c r="D18" i="6"/>
  <c r="I17" i="6"/>
  <c r="H17" i="6"/>
  <c r="G17" i="6"/>
  <c r="I16" i="6"/>
  <c r="H16" i="6"/>
  <c r="G16" i="6"/>
  <c r="D15" i="6"/>
  <c r="I14" i="6"/>
  <c r="I13" i="6"/>
  <c r="H13" i="6"/>
  <c r="G13" i="6"/>
  <c r="I11" i="6"/>
  <c r="H11" i="6"/>
  <c r="G11" i="6"/>
  <c r="I10" i="6"/>
  <c r="H10" i="6"/>
  <c r="G10" i="6"/>
  <c r="I9" i="6"/>
  <c r="H9" i="6"/>
  <c r="G9" i="6"/>
  <c r="I8" i="6"/>
  <c r="H8" i="6"/>
  <c r="G8" i="6"/>
  <c r="I6" i="6"/>
  <c r="H6" i="6"/>
  <c r="G6" i="6"/>
  <c r="G69" i="2"/>
  <c r="G68" i="2"/>
  <c r="F68" i="2"/>
  <c r="G67" i="2"/>
  <c r="F67" i="2"/>
  <c r="G66" i="2"/>
  <c r="F66" i="2"/>
  <c r="G65" i="2"/>
  <c r="F65" i="2"/>
  <c r="G64" i="2"/>
  <c r="F64" i="2"/>
  <c r="G62" i="2"/>
  <c r="F62" i="2"/>
  <c r="G61" i="2"/>
  <c r="F61" i="2"/>
  <c r="G60" i="2"/>
  <c r="F60" i="2"/>
  <c r="G59" i="2"/>
  <c r="F59" i="2"/>
  <c r="G58" i="2"/>
  <c r="F58" i="2"/>
  <c r="G57" i="2"/>
  <c r="F57" i="2"/>
  <c r="F52" i="2"/>
  <c r="G50" i="2"/>
  <c r="F50" i="2"/>
  <c r="F47" i="2"/>
  <c r="G45" i="2"/>
  <c r="F45" i="2"/>
  <c r="G43" i="2"/>
  <c r="F43" i="2"/>
  <c r="G42" i="2"/>
  <c r="F42" i="2"/>
  <c r="G39" i="2"/>
  <c r="F39" i="2"/>
  <c r="G38" i="2"/>
  <c r="F38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6" i="2"/>
  <c r="F26" i="2"/>
  <c r="G25" i="2"/>
  <c r="F25" i="2"/>
  <c r="G24" i="2"/>
  <c r="F24" i="2"/>
  <c r="G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C11" i="2"/>
  <c r="G10" i="2"/>
  <c r="F10" i="2"/>
  <c r="G9" i="2"/>
  <c r="F9" i="2"/>
  <c r="G7" i="2"/>
  <c r="F7" i="2"/>
</calcChain>
</file>

<file path=xl/sharedStrings.xml><?xml version="1.0" encoding="utf-8"?>
<sst xmlns="http://schemas.openxmlformats.org/spreadsheetml/2006/main" count="334" uniqueCount="244">
  <si>
    <t xml:space="preserve">                                                               1. Доходы бюджета</t>
  </si>
  <si>
    <t>Наименование 
показателя</t>
  </si>
  <si>
    <t>Код дохода по бюджетной классификации</t>
  </si>
  <si>
    <t>Наименование показателя</t>
  </si>
  <si>
    <t>1</t>
  </si>
  <si>
    <t>2</t>
  </si>
  <si>
    <t>3</t>
  </si>
  <si>
    <t>4</t>
  </si>
  <si>
    <t>5</t>
  </si>
  <si>
    <t>6</t>
  </si>
  <si>
    <t>х</t>
  </si>
  <si>
    <t>-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</si>
  <si>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</si>
  <si>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</si>
  <si>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</si>
  <si>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</si>
  <si>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</si>
  <si>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</si>
  <si>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</si>
  <si>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</si>
  <si>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 xml:space="preserve"> 000 1010201001 0000 110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</si>
  <si>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</si>
  <si>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</si>
  <si>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</si>
  <si>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 000 1010203001 0000 110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</si>
  <si>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</si>
  <si>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</si>
  <si>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</si>
  <si>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 000 1010208001 0000 110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</si>
  <si>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</si>
  <si>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 xml:space="preserve"> 000 1010213001 0000 110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</si>
  <si>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</si>
  <si>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 xml:space="preserve"> 000 1010214001 0000 110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</si>
  <si>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</si>
  <si>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</si>
  <si>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</si>
  <si>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</si>
  <si>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</si>
  <si>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</si>
  <si>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</si>
  <si>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</si>
  <si>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Единый налог на вмененный доход для отдельных видов деятельности</t>
  </si>
  <si>
    <t xml:space="preserve"> 000 1050200002 0000 110</t>
  </si>
  <si>
    <t>Единый сельскохозяйственный налог</t>
  </si>
  <si>
    <t xml:space="preserve"> 000 1050300001 0000 110</t>
  </si>
  <si>
    <t>Налог, взимаемый в связи с применением патентной системы налогообложения</t>
  </si>
  <si>
    <t xml:space="preserve"> 000 1050400002 0000 110</t>
  </si>
  <si>
    <t>ГОСУДАРСТВЕННАЯ ПОШЛИНА</t>
  </si>
  <si>
    <t xml:space="preserve"> 000 1080000000 0000 000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</si>
  <si>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</si>
  <si>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</si>
  <si>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</si>
  <si>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</si>
  <si>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</si>
  <si>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 000 1110530000 0000 120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</si>
  <si>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</si>
  <si>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</si>
  <si>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</si>
  <si>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</si>
  <si>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</si>
  <si>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</si>
  <si>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ДОХОДЫ ОТ ОКАЗАНИЯ ПЛАТНЫХ УСЛУГ И КОМПЕНСАЦИИ ЗАТРАТ ГОСУДАРСТВА</t>
  </si>
  <si>
    <t xml:space="preserve"> 000 1130000000 0000 000</t>
  </si>
  <si>
    <t>Доходы от компенсации затрат государства</t>
  </si>
  <si>
    <t xml:space="preserve"> 000 1130200000 0000 130</t>
  </si>
  <si>
    <t>ДОХОДЫ ОТ ПРОДАЖИ МАТЕРИАЛЬНЫХ И НЕМАТЕРИАЛЬНЫХ АКТИВОВ</t>
  </si>
  <si>
    <t xml:space="preserve"> 000 1140000000 0000 000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</si>
  <si>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</si>
  <si>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</si>
  <si>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</si>
  <si>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</si>
  <si>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ШТРАФЫ, САНКЦИИ, ВОЗМЕЩЕНИЕ УЩЕРБА</t>
  </si>
  <si>
    <t xml:space="preserve"> 000 1160000000 0000 000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</si>
  <si>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</si>
  <si>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</si>
  <si>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</si>
  <si>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</si>
  <si>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</si>
  <si>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</si>
  <si>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</si>
  <si>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</si>
  <si>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Дотации бюджетам бюджетной системы Российской Федерации</t>
  </si>
  <si>
    <t xml:space="preserve"> 000 2021000000 0000 150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</si>
  <si>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</si>
  <si>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</si>
  <si>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на государственную поддержку организаций, входящих в систему спортивной подготовки</t>
  </si>
  <si>
    <t xml:space="preserve"> 000 2022508100 0000 150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</si>
  <si>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</si>
  <si>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000 2022529900 0000 150</t>
  </si>
  <si>
    <t>Субсидии бюджетам на создание новых мест в общеобразовательных организациях в связи с ростом числа обучающихся, вызванным демографическим фактором</t>
  </si>
  <si>
    <t xml:space="preserve"> 000 2022530500 0000 150</t>
  </si>
  <si>
    <t>Субсидии бюджетам на реализацию мероприятий по обеспечению жильем молодых семей</t>
  </si>
  <si>
    <t xml:space="preserve"> 000 2022549700 0000 150</t>
  </si>
  <si>
    <t>Субсидии бюджетам на развитие сети учреждений культурно-досугового типа</t>
  </si>
  <si>
    <t xml:space="preserve"> 000 2022551300 0000 150</t>
  </si>
  <si>
    <t>Субсидии бюджетам на поддержку отрасли культуры</t>
  </si>
  <si>
    <t xml:space="preserve"> 000 2022551900 0000 150</t>
  </si>
  <si>
    <t>Субсидии бюджетам на реализацию мероприятий по созданию в субъектах Российской Федерации новых мест в общеобразовательных организациях</t>
  </si>
  <si>
    <t xml:space="preserve"> 000 2022552000 0000 150</t>
  </si>
  <si>
    <t>Субсидии бюджетам на подготовку проектов межевания земельных участков и на проведение кадастровых работ</t>
  </si>
  <si>
    <t xml:space="preserve"> 000 2022559900 0000 150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</si>
  <si>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</si>
  <si>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000 2022757600 0000 150</t>
  </si>
  <si>
    <t>Прочие субсидии</t>
  </si>
  <si>
    <t xml:space="preserve"> 000 2022999900 0000 150</t>
  </si>
  <si>
    <t>Субвенции бюджетам бюджетной системы Российской Федерации</t>
  </si>
  <si>
    <t xml:space="preserve"> 000 2023000000 0000 150</t>
  </si>
  <si>
    <t>Субвенции местным бюджетам на выполнение передаваемых полномочий субъектов Российской Федерации</t>
  </si>
  <si>
    <t xml:space="preserve"> 000 2023002400 0000 150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</si>
  <si>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</si>
  <si>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</si>
  <si>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>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</si>
  <si>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000 2023508200 0000 150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</si>
  <si>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</si>
  <si>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</si>
  <si>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</si>
  <si>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000 2023530400 0000 150</t>
  </si>
  <si>
    <t>Субвенции бюджетам на государственную регистрацию актов гражданского состояния</t>
  </si>
  <si>
    <t xml:space="preserve"> 000 2023593000 0000 150</t>
  </si>
  <si>
    <t>Единая субвенция местным бюджетам из бюджета субъекта Российской Федерации</t>
  </si>
  <si>
    <t xml:space="preserve"> 000 2023690000 0000 150</t>
  </si>
  <si>
    <t>Прочие субвенции</t>
  </si>
  <si>
    <t xml:space="preserve"> 000 2023999900 0000 150</t>
  </si>
  <si>
    <t>Иные межбюджетные трансферты</t>
  </si>
  <si>
    <t xml:space="preserve"> 000 2024000000 0000 150</t>
  </si>
  <si>
    <t>ПРОЧИЕ БЕЗВОЗМЕЗДНЫЕ ПОСТУПЛЕНИЯ</t>
  </si>
  <si>
    <t xml:space="preserve"> 000 2070000000 0000 000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</si>
  <si>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</si>
  <si>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</si>
  <si>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Расходы бюджета - всего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</si>
  <si>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</si>
  <si>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</si>
  <si>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</si>
  <si>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</si>
  <si>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</si>
  <si>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</si>
  <si>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</si>
  <si>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000 0104 0000000000 000</t>
  </si>
  <si>
    <t>Судебная система</t>
  </si>
  <si>
    <t xml:space="preserve"> 000 0105 0000000000 000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</si>
  <si>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</si>
  <si>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</si>
  <si>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>Резервные фонды</t>
  </si>
  <si>
    <t xml:space="preserve"> 000 0111 0000000000 000</t>
  </si>
  <si>
    <t>Другие общегосударственные вопросы</t>
  </si>
  <si>
    <t xml:space="preserve"> 000 0113 0000000000 000</t>
  </si>
  <si>
    <t>НАЦИОНАЛЬНАЯ БЕЗОПАСНОСТЬ И ПРАВООХРАНИТЕЛЬНАЯ ДЕЯТЕЛЬНОСТЬ</t>
  </si>
  <si>
    <t xml:space="preserve"> 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</si>
  <si>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</si>
  <si>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</si>
  <si>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>НАЦИОНАЛЬНАЯ ЭКОНОМИКА</t>
  </si>
  <si>
    <t xml:space="preserve"> 000 0400 0000000000 000</t>
  </si>
  <si>
    <t>Сельское хозяйство и рыболовство</t>
  </si>
  <si>
    <t xml:space="preserve"> 000 0405 0000000000 000</t>
  </si>
  <si>
    <t>Транспорт</t>
  </si>
  <si>
    <t xml:space="preserve"> 000 0408 0000000000 000</t>
  </si>
  <si>
    <t>Дорожное хозяйство (дорожные фонды)</t>
  </si>
  <si>
    <t xml:space="preserve"> 000 0409 0000000000 000</t>
  </si>
  <si>
    <t>Другие вопросы в области национальной экономики</t>
  </si>
  <si>
    <t xml:space="preserve"> 000 0412 0000000000 000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</si>
  <si>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</si>
  <si>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</si>
  <si>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</si>
  <si>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</si>
  <si>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>Коммунальное хозяйство</t>
  </si>
  <si>
    <t xml:space="preserve"> 000 0502 0000000000 000</t>
  </si>
  <si>
    <t>Благоустройство</t>
  </si>
  <si>
    <t xml:space="preserve"> 000 0503 0000000000 000</t>
  </si>
  <si>
    <t>Другие вопросы в области жилищно-коммунального хозяйства</t>
  </si>
  <si>
    <t xml:space="preserve"> 000 0505 0000000000 000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</si>
  <si>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</si>
  <si>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</si>
  <si>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</si>
  <si>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</si>
  <si>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>Общее образование</t>
  </si>
  <si>
    <t xml:space="preserve"> 000 0702 0000000000 000</t>
  </si>
  <si>
    <t>Дополнительное образование детей</t>
  </si>
  <si>
    <t xml:space="preserve"> 000 0703 0000000000 000</t>
  </si>
  <si>
    <t>Молодежная политика</t>
  </si>
  <si>
    <t xml:space="preserve"> 000 0707 0000000000 000</t>
  </si>
  <si>
    <t>Другие вопросы в области образования</t>
  </si>
  <si>
    <t xml:space="preserve"> 000 0709 0000000000 000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</si>
  <si>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</si>
  <si>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</si>
  <si>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</si>
  <si>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</si>
  <si>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>Другие вопросы в области культуры, кинематографии</t>
  </si>
  <si>
    <t xml:space="preserve"> 000 0804 0000000000 000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</si>
  <si>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</si>
  <si>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</si>
  <si>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</si>
  <si>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</si>
  <si>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>Социальное обеспечение населения</t>
  </si>
  <si>
    <t xml:space="preserve"> 000 1003 0000000000 000</t>
  </si>
  <si>
    <t>Охрана семьи и детства</t>
  </si>
  <si>
    <t xml:space="preserve"> 000 1004 0000000000 000</t>
  </si>
  <si>
    <t>ФИЗИЧЕСКАЯ КУЛЬТУРА И СПОРТ</t>
  </si>
  <si>
    <t xml:space="preserve"> 000 1100 0000000000 000</t>
  </si>
  <si>
    <t>Массовый спорт</t>
  </si>
  <si>
    <t xml:space="preserve"> 000 1102 0000000000 000</t>
  </si>
  <si>
    <t>Спорт высших достижений</t>
  </si>
  <si>
    <t xml:space="preserve"> 000 1103 0000000000 000</t>
  </si>
  <si>
    <t>СРЕДСТВА МАССОВОЙ ИНФОРМАЦИИ</t>
  </si>
  <si>
    <t xml:space="preserve"> 000 1200 0000000000 000</t>
  </si>
  <si>
    <t>Периодическая печать и издательства</t>
  </si>
  <si>
    <t xml:space="preserve"> 000 1202 0000000000 000</t>
  </si>
  <si>
    <t>МЕЖБЮДЖЕТНЫЕ ТРАНСФЕРТЫ ОБЩЕГО ХАРАКТЕРА БЮДЖЕТАМ БЮДЖЕТНОЙ СИСТЕМЫ РОССИЙСКОЙ ФЕДЕРАЦИИ</t>
  </si>
  <si>
    <t xml:space="preserve"> 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</si>
  <si>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</si>
  <si>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</si>
  <si>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>Результат исполнения бюджета (дефицит / профицит)</t>
  </si>
  <si>
    <t>2024</t>
  </si>
  <si>
    <t xml:space="preserve"> 000 1090000000 0000 000</t>
  </si>
  <si>
    <t>2023</t>
  </si>
  <si>
    <t>6=5/4</t>
  </si>
  <si>
    <t>7=5/3</t>
  </si>
  <si>
    <t>Исполнение,%</t>
  </si>
  <si>
    <t>ДОХОДЫ БЮДЖЕТА - ВСЕГО</t>
  </si>
  <si>
    <t xml:space="preserve">                                                               2. Расходы бюджета</t>
  </si>
  <si>
    <t>Раздел (подраздел)                                            Код расхода по бюджетной классификации</t>
  </si>
  <si>
    <t xml:space="preserve">Бюджет 2024 </t>
  </si>
  <si>
    <t>% Исполнения</t>
  </si>
  <si>
    <t>7=6/4</t>
  </si>
  <si>
    <t>8=6/5</t>
  </si>
  <si>
    <t>9=6/3</t>
  </si>
  <si>
    <t>ЗАДОЛЖЕННОСТЬ И ПЕРЕРАСЧЕТЫ ПО ОТМЕНЕННЫМ НАЛОГАМ, СБОРАМ И ИНЫМ ОБЯЗАТЕЛЬНЫМ ПЛАТЕЖАМ</t>
  </si>
  <si>
    <t>Сведения об исполнении доходов бюджета Надеждинского муниципального района в разрезе классификации доходов бюджета за 1 полугодие 2024 года по состоянию на 01.07.2024г.</t>
  </si>
  <si>
    <t xml:space="preserve">  ФАКТ  за 1 полугодие 2023г.</t>
  </si>
  <si>
    <t>Субсидии бюджетам на обеспечение комплексного развития сельских территорий</t>
  </si>
  <si>
    <t xml:space="preserve"> 000 2022557600 0000 150</t>
  </si>
  <si>
    <t>Субсидии бюджетам на реализацию мероприятий по модернизации школьных систем образования</t>
  </si>
  <si>
    <t xml:space="preserve"> 000 2022575000 0000 150</t>
  </si>
  <si>
    <t xml:space="preserve"> 000 2022007700 0000 150</t>
  </si>
  <si>
    <t>Субсидии бюджетам на софинансирование капитальных вложений в объекты муниципальной собственности</t>
  </si>
  <si>
    <t>Утверждено Решением Думы Надеждинского МР от 20.12.2023 № 41 (в ред. Решения от 04.06.2024 № 83)</t>
  </si>
  <si>
    <t xml:space="preserve">  ФАКТ  за 1 полугодие 2024г.</t>
  </si>
  <si>
    <t xml:space="preserve">1 полугодия 2024 к Плану по Решению Думы НМР </t>
  </si>
  <si>
    <t>1 полугодия 2024 года к 1 полугодию 2023 года</t>
  </si>
  <si>
    <t xml:space="preserve"> Исполнено за 1 полугодие 2024 года</t>
  </si>
  <si>
    <t>1 полугодия 2024 к Плану по сводной бюджетной росписи</t>
  </si>
  <si>
    <t>Исполнено за 1 полугодие 2023 года</t>
  </si>
  <si>
    <t>Обеспечение проведения выборов и референдумов</t>
  </si>
  <si>
    <t xml:space="preserve"> 000 0107 0000000000 000</t>
  </si>
  <si>
    <t>План по сводной бюджетной росписи, действующей на конец отчетного периода (по состоянию на 01.07.2024)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</si>
</sst>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34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color rgb="FFFF0000"/>
      <name val="Calibri"/>
      <family val="2"/>
      <scheme val="minor"/>
    </font>
    <font>
      <sz val="8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name val="Arial"/>
      <family val="2"/>
      <charset val="204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0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78">
    <xf numFmtId="0" fontId="0" fillId="0" borderId="0" xfId="0"/>
    <xf numFmtId="0" fontId="0" fillId="0" borderId="0" xfId="0" applyProtection="1">
      <protection locked="0"/>
    </xf>
    <xf numFmtId="0" fontId="5" fillId="0" borderId="1" xfId="7" applyNumberFormat="1" applyProtection="1"/>
    <xf numFmtId="0" fontId="7" fillId="0" borderId="1" xfId="19" applyNumberFormat="1" applyProtection="1"/>
    <xf numFmtId="0" fontId="17" fillId="0" borderId="1" xfId="19" applyNumberFormat="1" applyFont="1" applyProtection="1"/>
    <xf numFmtId="0" fontId="21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2" fillId="0" borderId="61" xfId="7" applyNumberFormat="1" applyFont="1" applyBorder="1" applyAlignment="1" applyProtection="1">
      <alignment horizontal="center" vertical="center" wrapText="1"/>
    </xf>
    <xf numFmtId="0" fontId="23" fillId="0" borderId="62" xfId="0" applyFont="1" applyBorder="1" applyAlignment="1" applyProtection="1">
      <alignment horizontal="center" vertical="center" wrapText="1"/>
      <protection locked="0"/>
    </xf>
    <xf numFmtId="0" fontId="19" fillId="0" borderId="1" xfId="1" applyNumberFormat="1" applyFont="1" applyProtection="1"/>
    <xf numFmtId="0" fontId="18" fillId="0" borderId="1" xfId="1" applyNumberFormat="1" applyFont="1" applyProtection="1"/>
    <xf numFmtId="0" fontId="22" fillId="0" borderId="1" xfId="19" applyNumberFormat="1" applyFont="1" applyProtection="1"/>
    <xf numFmtId="0" fontId="22" fillId="0" borderId="1" xfId="12" applyNumberFormat="1" applyFont="1" applyProtection="1">
      <alignment horizontal="left"/>
    </xf>
    <xf numFmtId="0" fontId="22" fillId="0" borderId="1" xfId="7" applyNumberFormat="1" applyFont="1" applyProtection="1"/>
    <xf numFmtId="0" fontId="23" fillId="0" borderId="0" xfId="0" applyFont="1" applyProtection="1">
      <protection locked="0"/>
    </xf>
    <xf numFmtId="4" fontId="18" fillId="0" borderId="60" xfId="42" applyNumberFormat="1" applyFont="1" applyBorder="1" applyProtection="1">
      <alignment horizontal="right"/>
    </xf>
    <xf numFmtId="165" fontId="18" fillId="0" borderId="60" xfId="7" applyNumberFormat="1" applyFont="1" applyBorder="1" applyProtection="1"/>
    <xf numFmtId="165" fontId="24" fillId="0" borderId="60" xfId="0" applyNumberFormat="1" applyFont="1" applyBorder="1" applyProtection="1">
      <protection locked="0"/>
    </xf>
    <xf numFmtId="49" fontId="22" fillId="0" borderId="60" xfId="48" applyNumberFormat="1" applyFont="1" applyBorder="1" applyProtection="1">
      <alignment horizontal="center"/>
    </xf>
    <xf numFmtId="0" fontId="22" fillId="0" borderId="60" xfId="7" applyNumberFormat="1" applyFont="1" applyBorder="1" applyProtection="1"/>
    <xf numFmtId="49" fontId="18" fillId="0" borderId="60" xfId="55" applyNumberFormat="1" applyFont="1" applyBorder="1" applyProtection="1">
      <alignment horizontal="center"/>
    </xf>
    <xf numFmtId="49" fontId="22" fillId="0" borderId="60" xfId="55" applyNumberFormat="1" applyFont="1" applyBorder="1" applyProtection="1">
      <alignment horizontal="center"/>
    </xf>
    <xf numFmtId="4" fontId="22" fillId="0" borderId="60" xfId="42" applyNumberFormat="1" applyFont="1" applyBorder="1" applyProtection="1">
      <alignment horizontal="right"/>
    </xf>
    <xf numFmtId="165" fontId="22" fillId="0" borderId="60" xfId="7" applyNumberFormat="1" applyFont="1" applyBorder="1" applyProtection="1"/>
    <xf numFmtId="165" fontId="23" fillId="0" borderId="60" xfId="0" applyNumberFormat="1" applyFont="1" applyBorder="1" applyProtection="1">
      <protection locked="0"/>
    </xf>
    <xf numFmtId="0" fontId="22" fillId="0" borderId="1" xfId="57" applyNumberFormat="1" applyFont="1" applyBorder="1" applyProtection="1"/>
    <xf numFmtId="49" fontId="22" fillId="0" borderId="71" xfId="35" applyNumberFormat="1" applyFont="1" applyBorder="1" applyProtection="1">
      <alignment horizontal="center" vertical="center" wrapText="1"/>
    </xf>
    <xf numFmtId="49" fontId="22" fillId="0" borderId="61" xfId="35" applyNumberFormat="1" applyFont="1" applyBorder="1" applyProtection="1">
      <alignment horizontal="center" vertical="center" wrapText="1"/>
    </xf>
    <xf numFmtId="0" fontId="22" fillId="0" borderId="61" xfId="7" applyNumberFormat="1" applyFont="1" applyBorder="1" applyAlignment="1" applyProtection="1">
      <alignment horizontal="center" vertical="center"/>
    </xf>
    <xf numFmtId="0" fontId="23" fillId="0" borderId="62" xfId="0" applyFont="1" applyBorder="1" applyAlignment="1" applyProtection="1">
      <alignment horizontal="center" vertical="center"/>
      <protection locked="0"/>
    </xf>
    <xf numFmtId="0" fontId="18" fillId="0" borderId="64" xfId="39" applyNumberFormat="1" applyFont="1" applyBorder="1" applyProtection="1">
      <alignment horizontal="left" wrapText="1"/>
    </xf>
    <xf numFmtId="49" fontId="18" fillId="0" borderId="65" xfId="41" applyNumberFormat="1" applyFont="1" applyBorder="1" applyProtection="1">
      <alignment horizontal="center"/>
    </xf>
    <xf numFmtId="165" fontId="18" fillId="0" borderId="65" xfId="7" applyNumberFormat="1" applyFont="1" applyBorder="1" applyProtection="1"/>
    <xf numFmtId="165" fontId="24" fillId="0" borderId="66" xfId="0" applyNumberFormat="1" applyFont="1" applyBorder="1" applyProtection="1">
      <protection locked="0"/>
    </xf>
    <xf numFmtId="0" fontId="22" fillId="0" borderId="78" xfId="46" applyNumberFormat="1" applyFont="1" applyBorder="1" applyProtection="1">
      <alignment horizontal="left" wrapText="1" indent="1"/>
    </xf>
    <xf numFmtId="0" fontId="23" fillId="0" borderId="79" xfId="0" applyFont="1" applyBorder="1" applyProtection="1">
      <protection locked="0"/>
    </xf>
    <xf numFmtId="0" fontId="18" fillId="0" borderId="78" xfId="53" applyNumberFormat="1" applyFont="1" applyBorder="1" applyProtection="1">
      <alignment horizontal="left" wrapText="1" indent="2"/>
    </xf>
    <xf numFmtId="165" fontId="24" fillId="0" borderId="79" xfId="0" applyNumberFormat="1" applyFont="1" applyBorder="1" applyProtection="1">
      <protection locked="0"/>
    </xf>
    <xf numFmtId="0" fontId="22" fillId="0" borderId="78" xfId="53" applyNumberFormat="1" applyFont="1" applyBorder="1" applyProtection="1">
      <alignment horizontal="left" wrapText="1" indent="2"/>
    </xf>
    <xf numFmtId="165" fontId="23" fillId="0" borderId="79" xfId="0" applyNumberFormat="1" applyFont="1" applyBorder="1" applyProtection="1">
      <protection locked="0"/>
    </xf>
    <xf numFmtId="4" fontId="22" fillId="0" borderId="79" xfId="42" applyNumberFormat="1" applyFont="1" applyBorder="1" applyProtection="1">
      <alignment horizontal="right"/>
    </xf>
    <xf numFmtId="4" fontId="18" fillId="0" borderId="79" xfId="42" applyNumberFormat="1" applyFont="1" applyBorder="1" applyProtection="1">
      <alignment horizontal="right"/>
    </xf>
    <xf numFmtId="0" fontId="22" fillId="0" borderId="78" xfId="53" applyNumberFormat="1" applyFont="1" applyFill="1" applyBorder="1" applyProtection="1">
      <alignment horizontal="left" wrapText="1" indent="2"/>
    </xf>
    <xf numFmtId="0" fontId="18" fillId="0" borderId="67" xfId="53" applyNumberFormat="1" applyFont="1" applyBorder="1" applyProtection="1">
      <alignment horizontal="left" wrapText="1" indent="2"/>
    </xf>
    <xf numFmtId="49" fontId="18" fillId="0" borderId="68" xfId="55" applyNumberFormat="1" applyFont="1" applyBorder="1" applyProtection="1">
      <alignment horizontal="center"/>
    </xf>
    <xf numFmtId="4" fontId="18" fillId="0" borderId="68" xfId="42" applyNumberFormat="1" applyFont="1" applyBorder="1" applyProtection="1">
      <alignment horizontal="right"/>
    </xf>
    <xf numFmtId="4" fontId="18" fillId="0" borderId="80" xfId="42" applyNumberFormat="1" applyFont="1" applyBorder="1" applyProtection="1">
      <alignment horizontal="right"/>
    </xf>
    <xf numFmtId="49" fontId="22" fillId="0" borderId="88" xfId="35" applyNumberFormat="1" applyFont="1" applyBorder="1" applyProtection="1">
      <alignment horizontal="center" vertical="center" wrapText="1"/>
    </xf>
    <xf numFmtId="0" fontId="22" fillId="0" borderId="75" xfId="7" applyNumberFormat="1" applyFont="1" applyBorder="1" applyAlignment="1" applyProtection="1">
      <alignment horizontal="center" vertical="center" wrapText="1"/>
    </xf>
    <xf numFmtId="49" fontId="7" fillId="0" borderId="87" xfId="35" applyNumberFormat="1" applyBorder="1" applyProtection="1">
      <alignment horizontal="center" vertical="center" wrapText="1"/>
    </xf>
    <xf numFmtId="0" fontId="22" fillId="0" borderId="61" xfId="7" applyNumberFormat="1" applyFont="1" applyBorder="1" applyAlignment="1" applyProtection="1">
      <alignment horizontal="center"/>
    </xf>
    <xf numFmtId="0" fontId="23" fillId="0" borderId="61" xfId="0" applyFont="1" applyBorder="1" applyAlignment="1" applyProtection="1">
      <alignment horizontal="center"/>
      <protection locked="0"/>
    </xf>
    <xf numFmtId="0" fontId="23" fillId="0" borderId="62" xfId="0" applyFont="1" applyBorder="1" applyAlignment="1" applyProtection="1">
      <alignment horizontal="center"/>
      <protection locked="0"/>
    </xf>
    <xf numFmtId="165" fontId="24" fillId="0" borderId="65" xfId="0" applyNumberFormat="1" applyFont="1" applyBorder="1" applyProtection="1">
      <protection locked="0"/>
    </xf>
    <xf numFmtId="0" fontId="7" fillId="0" borderId="90" xfId="46" applyNumberFormat="1" applyBorder="1" applyProtection="1">
      <alignment horizontal="left" wrapText="1" indent="1"/>
    </xf>
    <xf numFmtId="0" fontId="18" fillId="0" borderId="94" xfId="53" applyNumberFormat="1" applyFont="1" applyBorder="1" applyProtection="1">
      <alignment horizontal="left" wrapText="1" indent="2"/>
    </xf>
    <xf numFmtId="0" fontId="7" fillId="0" borderId="94" xfId="53" applyNumberFormat="1" applyBorder="1" applyProtection="1">
      <alignment horizontal="left" wrapText="1" indent="2"/>
    </xf>
    <xf numFmtId="0" fontId="7" fillId="0" borderId="95" xfId="53" applyNumberFormat="1" applyBorder="1" applyProtection="1">
      <alignment horizontal="left" wrapText="1" indent="2"/>
    </xf>
    <xf numFmtId="0" fontId="18" fillId="0" borderId="96" xfId="53" applyNumberFormat="1" applyFont="1" applyBorder="1" applyProtection="1">
      <alignment horizontal="left" wrapText="1" indent="2"/>
    </xf>
    <xf numFmtId="0" fontId="7" fillId="0" borderId="97" xfId="53" applyNumberFormat="1" applyBorder="1" applyProtection="1">
      <alignment horizontal="left" wrapText="1" indent="2"/>
    </xf>
    <xf numFmtId="165" fontId="23" fillId="0" borderId="68" xfId="0" applyNumberFormat="1" applyFont="1" applyBorder="1" applyProtection="1">
      <protection locked="0"/>
    </xf>
    <xf numFmtId="165" fontId="23" fillId="0" borderId="80" xfId="0" applyNumberFormat="1" applyFont="1" applyBorder="1" applyProtection="1">
      <protection locked="0"/>
    </xf>
    <xf numFmtId="0" fontId="7" fillId="0" borderId="1" xfId="72" applyNumberFormat="1" applyBorder="1" applyProtection="1"/>
    <xf numFmtId="0" fontId="1" fillId="0" borderId="63" xfId="74" applyNumberFormat="1" applyBorder="1" applyProtection="1">
      <alignment horizontal="left" wrapText="1"/>
    </xf>
    <xf numFmtId="4" fontId="7" fillId="0" borderId="16" xfId="42" applyNumberFormat="1" applyProtection="1">
      <alignment horizontal="right"/>
    </xf>
    <xf numFmtId="0" fontId="25" fillId="0" borderId="0" xfId="0" applyFont="1" applyProtection="1">
      <protection locked="0"/>
    </xf>
    <xf numFmtId="49" fontId="26" fillId="0" borderId="1" xfId="23" applyNumberFormat="1" applyFont="1" applyProtection="1"/>
    <xf numFmtId="0" fontId="26" fillId="0" borderId="1" xfId="57" applyNumberFormat="1" applyFont="1" applyBorder="1" applyProtection="1"/>
    <xf numFmtId="0" fontId="28" fillId="2" borderId="1" xfId="59" applyNumberFormat="1" applyFont="1" applyProtection="1"/>
    <xf numFmtId="49" fontId="23" fillId="0" borderId="1" xfId="23" applyNumberFormat="1" applyFont="1" applyProtection="1"/>
    <xf numFmtId="0" fontId="23" fillId="0" borderId="1" xfId="57" applyNumberFormat="1" applyFont="1" applyBorder="1" applyProtection="1"/>
    <xf numFmtId="0" fontId="29" fillId="2" borderId="1" xfId="59" applyNumberFormat="1" applyFont="1" applyProtection="1"/>
    <xf numFmtId="0" fontId="23" fillId="0" borderId="1" xfId="5" applyNumberFormat="1" applyFont="1" applyProtection="1"/>
    <xf numFmtId="0" fontId="22" fillId="0" borderId="99" xfId="53" applyNumberFormat="1" applyFont="1" applyBorder="1" applyProtection="1">
      <alignment horizontal="left" wrapText="1" indent="2"/>
    </xf>
    <xf numFmtId="49" fontId="22" fillId="0" borderId="92" xfId="55" applyNumberFormat="1" applyFont="1" applyBorder="1" applyProtection="1">
      <alignment horizontal="center"/>
    </xf>
    <xf numFmtId="165" fontId="22" fillId="0" borderId="92" xfId="7" applyNumberFormat="1" applyFont="1" applyBorder="1" applyProtection="1"/>
    <xf numFmtId="165" fontId="23" fillId="0" borderId="93" xfId="0" applyNumberFormat="1" applyFont="1" applyBorder="1" applyProtection="1">
      <protection locked="0"/>
    </xf>
    <xf numFmtId="49" fontId="7" fillId="0" borderId="60" xfId="55" applyNumberFormat="1" applyBorder="1" applyProtection="1">
      <alignment horizontal="center"/>
    </xf>
    <xf numFmtId="0" fontId="7" fillId="0" borderId="78" xfId="53" applyNumberFormat="1" applyBorder="1" applyProtection="1">
      <alignment horizontal="left" wrapText="1" indent="2"/>
    </xf>
    <xf numFmtId="4" fontId="24" fillId="0" borderId="16" xfId="42" applyNumberFormat="1" applyFont="1" applyBorder="1" applyProtection="1">
      <alignment horizontal="right"/>
    </xf>
    <xf numFmtId="165" fontId="22" fillId="0" borderId="60" xfId="7" applyNumberFormat="1" applyFont="1" applyBorder="1" applyAlignment="1" applyProtection="1">
      <alignment horizontal="right"/>
    </xf>
    <xf numFmtId="165" fontId="23" fillId="0" borderId="79" xfId="0" applyNumberFormat="1" applyFont="1" applyBorder="1" applyAlignment="1" applyProtection="1">
      <alignment horizontal="right"/>
      <protection locked="0"/>
    </xf>
    <xf numFmtId="0" fontId="22" fillId="0" borderId="94" xfId="53" applyNumberFormat="1" applyFont="1" applyBorder="1" applyProtection="1">
      <alignment horizontal="left" wrapText="1" indent="2"/>
    </xf>
    <xf numFmtId="0" fontId="22" fillId="0" borderId="1" xfId="62" applyNumberFormat="1" applyFont="1" applyBorder="1" applyProtection="1">
      <alignment horizontal="left"/>
    </xf>
    <xf numFmtId="0" fontId="30" fillId="0" borderId="1" xfId="7" applyNumberFormat="1" applyFont="1" applyProtection="1"/>
    <xf numFmtId="0" fontId="22" fillId="0" borderId="1" xfId="73" applyNumberFormat="1" applyFont="1" applyBorder="1" applyProtection="1"/>
    <xf numFmtId="49" fontId="22" fillId="0" borderId="98" xfId="76" applyNumberFormat="1" applyFont="1" applyBorder="1" applyProtection="1">
      <alignment horizontal="center" wrapText="1"/>
    </xf>
    <xf numFmtId="0" fontId="31" fillId="0" borderId="0" xfId="0" applyFont="1"/>
    <xf numFmtId="0" fontId="32" fillId="0" borderId="92" xfId="0" applyFont="1" applyBorder="1" applyProtection="1">
      <protection locked="0"/>
    </xf>
    <xf numFmtId="0" fontId="32" fillId="0" borderId="93" xfId="0" applyFont="1" applyBorder="1" applyProtection="1">
      <protection locked="0"/>
    </xf>
    <xf numFmtId="0" fontId="32" fillId="0" borderId="1" xfId="0" applyFont="1" applyBorder="1" applyProtection="1">
      <protection locked="0"/>
    </xf>
    <xf numFmtId="0" fontId="32" fillId="0" borderId="61" xfId="0" applyFont="1" applyBorder="1" applyProtection="1">
      <protection locked="0"/>
    </xf>
    <xf numFmtId="0" fontId="32" fillId="0" borderId="62" xfId="0" applyFont="1" applyBorder="1" applyProtection="1">
      <protection locked="0"/>
    </xf>
    <xf numFmtId="0" fontId="23" fillId="0" borderId="0" xfId="0" applyFont="1"/>
    <xf numFmtId="0" fontId="32" fillId="0" borderId="0" xfId="0" applyFont="1"/>
    <xf numFmtId="0" fontId="23" fillId="0" borderId="1" xfId="62" applyNumberFormat="1" applyFont="1" applyBorder="1" applyProtection="1">
      <alignment horizontal="left"/>
    </xf>
    <xf numFmtId="49" fontId="23" fillId="0" borderId="1" xfId="63" applyNumberFormat="1" applyFont="1" applyBorder="1" applyProtection="1"/>
    <xf numFmtId="0" fontId="23" fillId="0" borderId="1" xfId="19" applyNumberFormat="1" applyFont="1" applyProtection="1"/>
    <xf numFmtId="49" fontId="23" fillId="0" borderId="88" xfId="35" applyNumberFormat="1" applyFont="1" applyBorder="1" applyProtection="1">
      <alignment horizontal="center" vertical="center" wrapText="1"/>
    </xf>
    <xf numFmtId="49" fontId="23" fillId="0" borderId="89" xfId="37" applyNumberFormat="1" applyFont="1" applyBorder="1" applyProtection="1">
      <alignment horizontal="center" vertical="center" wrapText="1"/>
    </xf>
    <xf numFmtId="49" fontId="23" fillId="0" borderId="78" xfId="55" applyNumberFormat="1" applyFont="1" applyBorder="1" applyProtection="1">
      <alignment horizontal="center"/>
    </xf>
    <xf numFmtId="49" fontId="23" fillId="0" borderId="17" xfId="55" applyNumberFormat="1" applyFont="1" applyBorder="1" applyProtection="1">
      <alignment horizontal="center"/>
    </xf>
    <xf numFmtId="49" fontId="23" fillId="0" borderId="91" xfId="55" applyNumberFormat="1" applyFont="1" applyBorder="1" applyProtection="1">
      <alignment horizontal="center"/>
    </xf>
    <xf numFmtId="4" fontId="23" fillId="0" borderId="16" xfId="42" applyNumberFormat="1" applyFont="1" applyBorder="1" applyProtection="1">
      <alignment horizontal="right"/>
    </xf>
    <xf numFmtId="4" fontId="23" fillId="0" borderId="91" xfId="42" applyNumberFormat="1" applyFont="1" applyBorder="1" applyProtection="1">
      <alignment horizontal="right"/>
    </xf>
    <xf numFmtId="4" fontId="23" fillId="0" borderId="78" xfId="42" applyNumberFormat="1" applyFont="1" applyBorder="1" applyProtection="1">
      <alignment horizontal="right"/>
    </xf>
    <xf numFmtId="0" fontId="23" fillId="0" borderId="1" xfId="73" applyNumberFormat="1" applyFont="1" applyBorder="1" applyProtection="1"/>
    <xf numFmtId="0" fontId="26" fillId="0" borderId="1" xfId="62" applyNumberFormat="1" applyFont="1" applyBorder="1" applyProtection="1">
      <alignment horizontal="left"/>
    </xf>
    <xf numFmtId="0" fontId="26" fillId="0" borderId="0" xfId="0" applyFont="1"/>
    <xf numFmtId="0" fontId="33" fillId="0" borderId="0" xfId="0" applyFont="1"/>
    <xf numFmtId="0" fontId="18" fillId="0" borderId="100" xfId="65" applyNumberFormat="1" applyFont="1" applyBorder="1" applyProtection="1">
      <alignment horizontal="left" wrapText="1"/>
    </xf>
    <xf numFmtId="49" fontId="23" fillId="0" borderId="88" xfId="38" applyNumberFormat="1" applyFont="1" applyBorder="1" applyProtection="1">
      <alignment horizontal="center" vertical="center" wrapText="1"/>
    </xf>
    <xf numFmtId="49" fontId="23" fillId="0" borderId="101" xfId="38" applyNumberFormat="1" applyFont="1" applyBorder="1" applyProtection="1">
      <alignment horizontal="center" vertical="center" wrapText="1"/>
    </xf>
    <xf numFmtId="49" fontId="18" fillId="0" borderId="102" xfId="66" applyNumberFormat="1" applyFont="1" applyBorder="1" applyProtection="1">
      <alignment horizontal="center" wrapText="1"/>
    </xf>
    <xf numFmtId="49" fontId="22" fillId="0" borderId="94" xfId="55" applyNumberFormat="1" applyFont="1" applyBorder="1" applyProtection="1">
      <alignment horizontal="center"/>
    </xf>
    <xf numFmtId="49" fontId="18" fillId="0" borderId="94" xfId="55" applyNumberFormat="1" applyFont="1" applyBorder="1" applyProtection="1">
      <alignment horizontal="center"/>
    </xf>
    <xf numFmtId="49" fontId="22" fillId="0" borderId="103" xfId="55" applyNumberFormat="1" applyFont="1" applyBorder="1" applyProtection="1">
      <alignment horizontal="center"/>
    </xf>
    <xf numFmtId="4" fontId="24" fillId="0" borderId="81" xfId="67" applyNumberFormat="1" applyFont="1" applyBorder="1" applyProtection="1">
      <alignment horizontal="right"/>
    </xf>
    <xf numFmtId="4" fontId="24" fillId="0" borderId="104" xfId="67" applyNumberFormat="1" applyFont="1" applyBorder="1" applyProtection="1">
      <alignment horizontal="right"/>
    </xf>
    <xf numFmtId="4" fontId="24" fillId="0" borderId="82" xfId="67" applyNumberFormat="1" applyFont="1" applyBorder="1" applyProtection="1">
      <alignment horizontal="right"/>
    </xf>
    <xf numFmtId="4" fontId="24" fillId="0" borderId="105" xfId="42" applyNumberFormat="1" applyFont="1" applyBorder="1" applyProtection="1">
      <alignment horizontal="right"/>
    </xf>
    <xf numFmtId="4" fontId="24" fillId="0" borderId="91" xfId="42" applyNumberFormat="1" applyFont="1" applyBorder="1" applyProtection="1">
      <alignment horizontal="right"/>
    </xf>
    <xf numFmtId="4" fontId="23" fillId="0" borderId="105" xfId="42" applyNumberFormat="1" applyFont="1" applyBorder="1" applyProtection="1">
      <alignment horizontal="right"/>
    </xf>
    <xf numFmtId="4" fontId="23" fillId="0" borderId="84" xfId="42" applyNumberFormat="1" applyFont="1" applyBorder="1" applyProtection="1">
      <alignment horizontal="right"/>
    </xf>
    <xf numFmtId="4" fontId="23" fillId="0" borderId="106" xfId="42" applyNumberFormat="1" applyFont="1" applyBorder="1" applyProtection="1">
      <alignment horizontal="right"/>
    </xf>
    <xf numFmtId="4" fontId="23" fillId="0" borderId="85" xfId="42" applyNumberFormat="1" applyFont="1" applyBorder="1" applyProtection="1">
      <alignment horizontal="right"/>
    </xf>
    <xf numFmtId="165" fontId="18" fillId="0" borderId="64" xfId="7" applyNumberFormat="1" applyFont="1" applyBorder="1" applyProtection="1"/>
    <xf numFmtId="0" fontId="22" fillId="0" borderId="99" xfId="7" applyNumberFormat="1" applyFont="1" applyBorder="1" applyProtection="1"/>
    <xf numFmtId="165" fontId="18" fillId="0" borderId="78" xfId="7" applyNumberFormat="1" applyFont="1" applyBorder="1" applyProtection="1"/>
    <xf numFmtId="165" fontId="22" fillId="0" borderId="78" xfId="7" applyNumberFormat="1" applyFont="1" applyBorder="1" applyProtection="1"/>
    <xf numFmtId="4" fontId="22" fillId="0" borderId="78" xfId="42" applyNumberFormat="1" applyFont="1" applyBorder="1" applyProtection="1">
      <alignment horizontal="right"/>
    </xf>
    <xf numFmtId="165" fontId="22" fillId="0" borderId="67" xfId="7" applyNumberFormat="1" applyFont="1" applyBorder="1" applyProtection="1"/>
    <xf numFmtId="0" fontId="22" fillId="0" borderId="75" xfId="7" applyNumberFormat="1" applyFont="1" applyBorder="1" applyProtection="1"/>
    <xf numFmtId="4" fontId="23" fillId="0" borderId="87" xfId="77" applyNumberFormat="1" applyFont="1" applyBorder="1" applyProtection="1">
      <alignment horizontal="right"/>
    </xf>
    <xf numFmtId="4" fontId="23" fillId="0" borderId="88" xfId="77" applyNumberFormat="1" applyFont="1" applyBorder="1" applyProtection="1">
      <alignment horizontal="right"/>
    </xf>
    <xf numFmtId="4" fontId="23" fillId="0" borderId="89" xfId="77" applyNumberFormat="1" applyFont="1" applyBorder="1" applyProtection="1">
      <alignment horizontal="right"/>
    </xf>
    <xf numFmtId="49" fontId="23" fillId="0" borderId="74" xfId="35" applyNumberFormat="1" applyFont="1" applyFill="1" applyBorder="1" applyAlignment="1" applyProtection="1">
      <alignment horizontal="center" vertical="center" wrapText="1"/>
    </xf>
    <xf numFmtId="49" fontId="23" fillId="0" borderId="75" xfId="37" applyNumberFormat="1" applyFont="1" applyFill="1" applyBorder="1" applyProtection="1">
      <alignment horizontal="center" vertical="center" wrapText="1"/>
    </xf>
    <xf numFmtId="49" fontId="23" fillId="0" borderId="61" xfId="37" applyNumberFormat="1" applyFont="1" applyFill="1" applyBorder="1" applyProtection="1">
      <alignment horizontal="center" vertical="center" wrapText="1"/>
    </xf>
    <xf numFmtId="49" fontId="23" fillId="0" borderId="61" xfId="38" applyNumberFormat="1" applyFont="1" applyFill="1" applyBorder="1" applyProtection="1">
      <alignment horizontal="center" vertical="center" wrapText="1"/>
    </xf>
    <xf numFmtId="4" fontId="18" fillId="0" borderId="16" xfId="42" applyNumberFormat="1" applyFont="1" applyFill="1" applyBorder="1" applyProtection="1">
      <alignment horizontal="right"/>
    </xf>
    <xf numFmtId="4" fontId="24" fillId="0" borderId="16" xfId="42" applyNumberFormat="1" applyFont="1" applyFill="1" applyBorder="1" applyProtection="1">
      <alignment horizontal="right"/>
    </xf>
    <xf numFmtId="49" fontId="27" fillId="0" borderId="60" xfId="48" applyNumberFormat="1" applyFont="1" applyFill="1" applyBorder="1" applyProtection="1">
      <alignment horizontal="center"/>
    </xf>
    <xf numFmtId="49" fontId="24" fillId="0" borderId="60" xfId="48" applyNumberFormat="1" applyFont="1" applyFill="1" applyBorder="1" applyProtection="1">
      <alignment horizontal="center"/>
    </xf>
    <xf numFmtId="4" fontId="23" fillId="0" borderId="92" xfId="42" applyNumberFormat="1" applyFont="1" applyFill="1" applyBorder="1" applyProtection="1">
      <alignment horizontal="right"/>
    </xf>
    <xf numFmtId="4" fontId="23" fillId="0" borderId="27" xfId="42" applyNumberFormat="1" applyFont="1" applyFill="1" applyBorder="1" applyProtection="1">
      <alignment horizontal="right"/>
    </xf>
    <xf numFmtId="4" fontId="22" fillId="0" borderId="60" xfId="42" applyNumberFormat="1" applyFont="1" applyFill="1" applyBorder="1" applyProtection="1">
      <alignment horizontal="right"/>
    </xf>
    <xf numFmtId="4" fontId="23" fillId="0" borderId="60" xfId="42" applyNumberFormat="1" applyFont="1" applyFill="1" applyBorder="1" applyProtection="1">
      <alignment horizontal="right"/>
    </xf>
    <xf numFmtId="4" fontId="18" fillId="0" borderId="60" xfId="42" applyNumberFormat="1" applyFont="1" applyFill="1" applyBorder="1" applyProtection="1">
      <alignment horizontal="right"/>
    </xf>
    <xf numFmtId="4" fontId="24" fillId="0" borderId="60" xfId="42" applyNumberFormat="1" applyFont="1" applyFill="1" applyBorder="1" applyProtection="1">
      <alignment horizontal="right"/>
    </xf>
    <xf numFmtId="4" fontId="24" fillId="0" borderId="68" xfId="42" applyNumberFormat="1" applyFont="1" applyFill="1" applyBorder="1" applyProtection="1">
      <alignment horizontal="right"/>
    </xf>
    <xf numFmtId="49" fontId="22" fillId="0" borderId="72" xfId="35" applyNumberFormat="1" applyFont="1" applyBorder="1" applyProtection="1">
      <alignment horizontal="center" vertical="center" wrapText="1"/>
    </xf>
    <xf numFmtId="49" fontId="22" fillId="0" borderId="73" xfId="35" applyNumberFormat="1" applyFont="1" applyBorder="1" applyProtection="1">
      <alignment horizontal="center" vertical="center" wrapText="1"/>
    </xf>
    <xf numFmtId="49" fontId="22" fillId="0" borderId="76" xfId="35" applyNumberFormat="1" applyFont="1" applyBorder="1" applyProtection="1">
      <alignment horizontal="center" vertical="center" wrapText="1"/>
    </xf>
    <xf numFmtId="49" fontId="22" fillId="0" borderId="77" xfId="35" applyNumberFormat="1" applyFont="1" applyBorder="1" applyProtection="1">
      <alignment horizontal="center" vertical="center" wrapText="1"/>
    </xf>
    <xf numFmtId="49" fontId="22" fillId="0" borderId="69" xfId="35" applyNumberFormat="1" applyFont="1" applyFill="1" applyBorder="1" applyAlignment="1" applyProtection="1">
      <alignment horizontal="center" vertical="center" wrapText="1"/>
    </xf>
    <xf numFmtId="0" fontId="23" fillId="0" borderId="69" xfId="0" applyFont="1" applyFill="1" applyBorder="1" applyAlignment="1">
      <alignment horizontal="center" vertical="center" wrapText="1"/>
    </xf>
    <xf numFmtId="0" fontId="22" fillId="0" borderId="69" xfId="7" applyNumberFormat="1" applyFont="1" applyBorder="1" applyAlignment="1" applyProtection="1">
      <alignment horizontal="center" vertical="center" wrapText="1"/>
    </xf>
    <xf numFmtId="0" fontId="23" fillId="0" borderId="70" xfId="0" applyFont="1" applyBorder="1" applyAlignment="1">
      <alignment horizontal="center" vertical="center" wrapText="1"/>
    </xf>
    <xf numFmtId="49" fontId="7" fillId="0" borderId="81" xfId="35" applyNumberFormat="1" applyBorder="1" applyProtection="1">
      <alignment horizontal="center" vertical="center" wrapText="1"/>
    </xf>
    <xf numFmtId="49" fontId="7" fillId="0" borderId="84" xfId="35" applyBorder="1">
      <alignment horizontal="center" vertical="center" wrapText="1"/>
    </xf>
    <xf numFmtId="49" fontId="22" fillId="0" borderId="82" xfId="35" applyNumberFormat="1" applyFont="1" applyBorder="1" applyProtection="1">
      <alignment horizontal="center" vertical="center" wrapText="1"/>
    </xf>
    <xf numFmtId="49" fontId="22" fillId="0" borderId="85" xfId="35" applyFont="1" applyBorder="1">
      <alignment horizontal="center" vertical="center" wrapText="1"/>
    </xf>
    <xf numFmtId="49" fontId="23" fillId="0" borderId="83" xfId="35" applyNumberFormat="1" applyFont="1" applyBorder="1" applyAlignment="1" applyProtection="1">
      <alignment horizontal="center" vertical="center" wrapText="1"/>
    </xf>
    <xf numFmtId="0" fontId="23" fillId="0" borderId="86" xfId="0" applyFont="1" applyBorder="1" applyAlignment="1">
      <alignment horizontal="center" vertical="center" wrapText="1"/>
    </xf>
    <xf numFmtId="49" fontId="23" fillId="0" borderId="71" xfId="35" applyNumberFormat="1" applyFont="1" applyBorder="1" applyAlignment="1" applyProtection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2" fillId="0" borderId="75" xfId="7" applyNumberFormat="1" applyFont="1" applyBorder="1" applyAlignment="1" applyProtection="1">
      <alignment horizontal="center" vertical="justify" wrapText="1"/>
    </xf>
    <xf numFmtId="0" fontId="23" fillId="0" borderId="61" xfId="0" applyFont="1" applyBorder="1" applyAlignment="1">
      <alignment horizontal="center" vertical="justify" wrapText="1"/>
    </xf>
    <xf numFmtId="0" fontId="23" fillId="0" borderId="62" xfId="0" applyFont="1" applyBorder="1" applyAlignment="1">
      <alignment horizontal="center" vertical="justify" wrapText="1"/>
    </xf>
    <xf numFmtId="49" fontId="23" fillId="0" borderId="88" xfId="35" applyNumberFormat="1" applyFont="1" applyFill="1" applyBorder="1" applyProtection="1">
      <alignment horizontal="center" vertical="center" wrapText="1"/>
    </xf>
    <xf numFmtId="4" fontId="24" fillId="0" borderId="104" xfId="67" applyNumberFormat="1" applyFont="1" applyFill="1" applyBorder="1" applyProtection="1">
      <alignment horizontal="right"/>
    </xf>
    <xf numFmtId="49" fontId="23" fillId="0" borderId="17" xfId="55" applyNumberFormat="1" applyFont="1" applyFill="1" applyBorder="1" applyProtection="1">
      <alignment horizontal="center"/>
    </xf>
    <xf numFmtId="4" fontId="23" fillId="0" borderId="16" xfId="42" applyNumberFormat="1" applyFont="1" applyFill="1" applyBorder="1" applyProtection="1">
      <alignment horizontal="right"/>
    </xf>
    <xf numFmtId="4" fontId="23" fillId="0" borderId="106" xfId="42" applyNumberFormat="1" applyFont="1" applyFill="1" applyBorder="1" applyProtection="1">
      <alignment horizontal="right"/>
    </xf>
    <xf numFmtId="0" fontId="23" fillId="0" borderId="1" xfId="73" applyNumberFormat="1" applyFont="1" applyFill="1" applyBorder="1" applyProtection="1"/>
    <xf numFmtId="4" fontId="23" fillId="0" borderId="88" xfId="77" applyNumberFormat="1" applyFont="1" applyFill="1" applyBorder="1" applyProtection="1">
      <alignment horizontal="right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2"/>
  <sheetViews>
    <sheetView zoomScale="136" zoomScaleNormal="136" zoomScaleSheetLayoutView="70" zoomScalePageLayoutView="70" workbookViewId="0">
      <selection activeCell="D73" sqref="D73"/>
    </sheetView>
  </sheetViews>
  <sheetFormatPr defaultColWidth="8.5703125" defaultRowHeight="15" x14ac:dyDescent="0.25"/>
  <cols>
    <col min="1" max="1" width="63.5703125" style="1" customWidth="1"/>
    <col min="2" max="2" width="23.5703125" style="5" customWidth="1"/>
    <col min="3" max="3" width="15.28515625" style="65" customWidth="1"/>
    <col min="4" max="4" width="17.5703125" style="5" customWidth="1"/>
    <col min="5" max="5" width="15.5703125" style="5" customWidth="1"/>
    <col min="6" max="6" width="13.28515625" style="1" customWidth="1"/>
    <col min="7" max="7" width="12" style="1" customWidth="1"/>
    <col min="8" max="16384" width="8.5703125" style="1"/>
  </cols>
  <sheetData>
    <row r="2" spans="1:7" x14ac:dyDescent="0.25">
      <c r="A2" s="9" t="s">
        <v>226</v>
      </c>
    </row>
    <row r="3" spans="1:7" ht="24.75" customHeight="1" thickBot="1" x14ac:dyDescent="0.3">
      <c r="A3" s="10" t="s">
        <v>0</v>
      </c>
      <c r="B3" s="12"/>
      <c r="C3" s="66"/>
      <c r="D3" s="69"/>
      <c r="E3" s="72"/>
      <c r="F3" s="13"/>
      <c r="G3" s="14"/>
    </row>
    <row r="4" spans="1:7" ht="16.5" customHeight="1" thickBot="1" x14ac:dyDescent="0.3">
      <c r="A4" s="151" t="s">
        <v>1</v>
      </c>
      <c r="B4" s="153" t="s">
        <v>2</v>
      </c>
      <c r="C4" s="136" t="s">
        <v>213</v>
      </c>
      <c r="D4" s="155" t="s">
        <v>211</v>
      </c>
      <c r="E4" s="156"/>
      <c r="F4" s="157" t="s">
        <v>216</v>
      </c>
      <c r="G4" s="158"/>
    </row>
    <row r="5" spans="1:7" ht="69" customHeight="1" thickBot="1" x14ac:dyDescent="0.3">
      <c r="A5" s="152"/>
      <c r="B5" s="154"/>
      <c r="C5" s="137" t="s">
        <v>227</v>
      </c>
      <c r="D5" s="138" t="s">
        <v>234</v>
      </c>
      <c r="E5" s="137" t="s">
        <v>235</v>
      </c>
      <c r="F5" s="7" t="s">
        <v>236</v>
      </c>
      <c r="G5" s="8" t="s">
        <v>237</v>
      </c>
    </row>
    <row r="6" spans="1:7" ht="11.45" customHeight="1" thickBot="1" x14ac:dyDescent="0.3">
      <c r="A6" s="26" t="s">
        <v>4</v>
      </c>
      <c r="B6" s="27" t="s">
        <v>5</v>
      </c>
      <c r="C6" s="139" t="s">
        <v>6</v>
      </c>
      <c r="D6" s="139" t="s">
        <v>7</v>
      </c>
      <c r="E6" s="139" t="s">
        <v>8</v>
      </c>
      <c r="F6" s="28" t="s">
        <v>214</v>
      </c>
      <c r="G6" s="29" t="s">
        <v>215</v>
      </c>
    </row>
    <row r="7" spans="1:7" s="6" customFormat="1" ht="21.75" customHeight="1" x14ac:dyDescent="0.25">
      <c r="A7" s="30" t="s">
        <v>217</v>
      </c>
      <c r="B7" s="31" t="s">
        <v>10</v>
      </c>
      <c r="C7" s="140">
        <v>1114187397.73</v>
      </c>
      <c r="D7" s="141">
        <v>3452251062.48</v>
      </c>
      <c r="E7" s="141">
        <v>1227749431.3399999</v>
      </c>
      <c r="F7" s="32">
        <f>E7/D7*100</f>
        <v>35.563735346004044</v>
      </c>
      <c r="G7" s="33">
        <f>E7/C7*100</f>
        <v>110.19236385561051</v>
      </c>
    </row>
    <row r="8" spans="1:7" ht="15" customHeight="1" x14ac:dyDescent="0.25">
      <c r="A8" s="34" t="s">
        <v>12</v>
      </c>
      <c r="B8" s="18"/>
      <c r="C8" s="142"/>
      <c r="D8" s="143"/>
      <c r="E8" s="143"/>
      <c r="F8" s="19"/>
      <c r="G8" s="35"/>
    </row>
    <row r="9" spans="1:7" x14ac:dyDescent="0.25">
      <c r="A9" s="36" t="s">
        <v>13</v>
      </c>
      <c r="B9" s="20" t="s">
        <v>14</v>
      </c>
      <c r="C9" s="140">
        <v>285858425.44999999</v>
      </c>
      <c r="D9" s="141">
        <v>942209020.82000005</v>
      </c>
      <c r="E9" s="141">
        <v>539721247.21000004</v>
      </c>
      <c r="F9" s="16">
        <f t="shared" ref="F9:F66" si="0">E9/D9*100</f>
        <v>57.282538723762499</v>
      </c>
      <c r="G9" s="37">
        <f t="shared" ref="G9:G66" si="1">E9/C9*100</f>
        <v>188.80718536120381</v>
      </c>
    </row>
    <row r="10" spans="1:7" x14ac:dyDescent="0.25">
      <c r="A10" s="36" t="s">
        <v>15</v>
      </c>
      <c r="B10" s="20" t="s">
        <v>16</v>
      </c>
      <c r="C10" s="140">
        <v>203491948.43000001</v>
      </c>
      <c r="D10" s="141">
        <v>755545058.74000001</v>
      </c>
      <c r="E10" s="141">
        <v>407403083.18000001</v>
      </c>
      <c r="F10" s="16">
        <f t="shared" si="0"/>
        <v>53.921745429639103</v>
      </c>
      <c r="G10" s="37">
        <f t="shared" si="1"/>
        <v>200.20599651398206</v>
      </c>
    </row>
    <row r="11" spans="1:7" x14ac:dyDescent="0.25">
      <c r="A11" s="73" t="s">
        <v>17</v>
      </c>
      <c r="B11" s="74" t="s">
        <v>18</v>
      </c>
      <c r="C11" s="144">
        <f>SUM(C12:C18)</f>
        <v>203491948.43000001</v>
      </c>
      <c r="D11" s="144">
        <v>755545058.74000001</v>
      </c>
      <c r="E11" s="145">
        <v>407403083.18000001</v>
      </c>
      <c r="F11" s="75">
        <f t="shared" si="0"/>
        <v>53.921745429639103</v>
      </c>
      <c r="G11" s="76">
        <f t="shared" si="1"/>
        <v>200.20599651398206</v>
      </c>
    </row>
    <row r="12" spans="1:7" ht="69" customHeight="1" x14ac:dyDescent="0.25">
      <c r="A12" s="38" t="s">
        <v>19</v>
      </c>
      <c r="B12" s="21" t="s">
        <v>20</v>
      </c>
      <c r="C12" s="146">
        <v>189919028.46000001</v>
      </c>
      <c r="D12" s="147">
        <v>687145058.74000001</v>
      </c>
      <c r="E12" s="147">
        <v>350506583.17000002</v>
      </c>
      <c r="F12" s="23">
        <f t="shared" si="0"/>
        <v>51.009110625450006</v>
      </c>
      <c r="G12" s="39">
        <f t="shared" si="1"/>
        <v>184.55580044409416</v>
      </c>
    </row>
    <row r="13" spans="1:7" ht="66.75" customHeight="1" x14ac:dyDescent="0.25">
      <c r="A13" s="38" t="s">
        <v>21</v>
      </c>
      <c r="B13" s="21" t="s">
        <v>22</v>
      </c>
      <c r="C13" s="146">
        <v>965768.4</v>
      </c>
      <c r="D13" s="147">
        <v>12000000</v>
      </c>
      <c r="E13" s="147">
        <v>3156939.48</v>
      </c>
      <c r="F13" s="23">
        <f t="shared" si="0"/>
        <v>26.307828999999998</v>
      </c>
      <c r="G13" s="39">
        <f t="shared" si="1"/>
        <v>326.88370006722107</v>
      </c>
    </row>
    <row r="14" spans="1:7" ht="47.25" customHeight="1" x14ac:dyDescent="0.25">
      <c r="A14" s="38" t="s">
        <v>23</v>
      </c>
      <c r="B14" s="21" t="s">
        <v>24</v>
      </c>
      <c r="C14" s="146">
        <v>2156266.5699999998</v>
      </c>
      <c r="D14" s="147">
        <v>24000000</v>
      </c>
      <c r="E14" s="147">
        <v>4893499.87</v>
      </c>
      <c r="F14" s="23">
        <f t="shared" si="0"/>
        <v>20.389582791666665</v>
      </c>
      <c r="G14" s="39">
        <f t="shared" si="1"/>
        <v>226.94317753115288</v>
      </c>
    </row>
    <row r="15" spans="1:7" ht="55.5" customHeight="1" x14ac:dyDescent="0.25">
      <c r="A15" s="38" t="s">
        <v>25</v>
      </c>
      <c r="B15" s="21" t="s">
        <v>26</v>
      </c>
      <c r="C15" s="146">
        <v>1029029.11</v>
      </c>
      <c r="D15" s="147">
        <v>3400000</v>
      </c>
      <c r="E15" s="147">
        <v>128718.39999999999</v>
      </c>
      <c r="F15" s="23">
        <f t="shared" si="0"/>
        <v>3.7858352941176467</v>
      </c>
      <c r="G15" s="39">
        <f t="shared" si="1"/>
        <v>12.508722906779576</v>
      </c>
    </row>
    <row r="16" spans="1:7" ht="83.25" customHeight="1" x14ac:dyDescent="0.25">
      <c r="A16" s="38" t="s">
        <v>27</v>
      </c>
      <c r="B16" s="21" t="s">
        <v>28</v>
      </c>
      <c r="C16" s="146">
        <v>1171081.92</v>
      </c>
      <c r="D16" s="147">
        <v>13000000</v>
      </c>
      <c r="E16" s="147">
        <v>6865039.4000000004</v>
      </c>
      <c r="F16" s="23">
        <f t="shared" si="0"/>
        <v>52.807995384615388</v>
      </c>
      <c r="G16" s="39">
        <f t="shared" si="1"/>
        <v>586.21342220021643</v>
      </c>
    </row>
    <row r="17" spans="1:7" ht="52.5" customHeight="1" x14ac:dyDescent="0.25">
      <c r="A17" s="38" t="s">
        <v>29</v>
      </c>
      <c r="B17" s="21" t="s">
        <v>30</v>
      </c>
      <c r="C17" s="146">
        <v>8053506.5199999996</v>
      </c>
      <c r="D17" s="147">
        <v>12000000</v>
      </c>
      <c r="E17" s="147">
        <v>5522305.3799999999</v>
      </c>
      <c r="F17" s="23">
        <f t="shared" si="0"/>
        <v>46.019211500000004</v>
      </c>
      <c r="G17" s="39">
        <f t="shared" si="1"/>
        <v>68.570198165059665</v>
      </c>
    </row>
    <row r="18" spans="1:7" ht="45.75" x14ac:dyDescent="0.25">
      <c r="A18" s="38" t="s">
        <v>31</v>
      </c>
      <c r="B18" s="21" t="s">
        <v>32</v>
      </c>
      <c r="C18" s="146">
        <v>197267.45</v>
      </c>
      <c r="D18" s="147">
        <v>4000000</v>
      </c>
      <c r="E18" s="147">
        <v>36329997.479999997</v>
      </c>
      <c r="F18" s="23">
        <f t="shared" si="0"/>
        <v>908.24993699999993</v>
      </c>
      <c r="G18" s="39">
        <f t="shared" si="1"/>
        <v>18416.620420652263</v>
      </c>
    </row>
    <row r="19" spans="1:7" ht="23.25" x14ac:dyDescent="0.25">
      <c r="A19" s="36" t="s">
        <v>33</v>
      </c>
      <c r="B19" s="20" t="s">
        <v>34</v>
      </c>
      <c r="C19" s="148">
        <v>13961746.529999999</v>
      </c>
      <c r="D19" s="149">
        <v>32934836</v>
      </c>
      <c r="E19" s="149">
        <v>15110800.33</v>
      </c>
      <c r="F19" s="16">
        <f t="shared" si="0"/>
        <v>45.88090352112274</v>
      </c>
      <c r="G19" s="37">
        <f t="shared" si="1"/>
        <v>108.23001475876242</v>
      </c>
    </row>
    <row r="20" spans="1:7" ht="23.25" x14ac:dyDescent="0.25">
      <c r="A20" s="38" t="s">
        <v>35</v>
      </c>
      <c r="B20" s="21" t="s">
        <v>36</v>
      </c>
      <c r="C20" s="146">
        <v>13961746.529999999</v>
      </c>
      <c r="D20" s="147">
        <v>32934836</v>
      </c>
      <c r="E20" s="147">
        <v>15110800.33</v>
      </c>
      <c r="F20" s="23">
        <f t="shared" si="0"/>
        <v>45.88090352112274</v>
      </c>
      <c r="G20" s="39">
        <f t="shared" si="1"/>
        <v>108.23001475876242</v>
      </c>
    </row>
    <row r="21" spans="1:7" x14ac:dyDescent="0.25">
      <c r="A21" s="36" t="s">
        <v>37</v>
      </c>
      <c r="B21" s="20" t="s">
        <v>38</v>
      </c>
      <c r="C21" s="148">
        <v>9793088.1099999994</v>
      </c>
      <c r="D21" s="149">
        <v>18370000</v>
      </c>
      <c r="E21" s="149">
        <v>21666274.149999999</v>
      </c>
      <c r="F21" s="16">
        <f t="shared" si="0"/>
        <v>117.94378960261295</v>
      </c>
      <c r="G21" s="37">
        <f t="shared" si="1"/>
        <v>221.24046987666694</v>
      </c>
    </row>
    <row r="22" spans="1:7" ht="16.5" customHeight="1" x14ac:dyDescent="0.25">
      <c r="A22" s="38" t="s">
        <v>39</v>
      </c>
      <c r="B22" s="21" t="s">
        <v>40</v>
      </c>
      <c r="C22" s="146">
        <v>2201911.5099999998</v>
      </c>
      <c r="D22" s="147">
        <v>5000000</v>
      </c>
      <c r="E22" s="147">
        <v>4115965.4</v>
      </c>
      <c r="F22" s="23">
        <f t="shared" si="0"/>
        <v>82.319308000000007</v>
      </c>
      <c r="G22" s="39">
        <f t="shared" si="1"/>
        <v>186.92692150921181</v>
      </c>
    </row>
    <row r="23" spans="1:7" x14ac:dyDescent="0.25">
      <c r="A23" s="38" t="s">
        <v>41</v>
      </c>
      <c r="B23" s="21" t="s">
        <v>42</v>
      </c>
      <c r="C23" s="146">
        <v>-437731.15</v>
      </c>
      <c r="D23" s="147" t="s">
        <v>11</v>
      </c>
      <c r="E23" s="147">
        <v>140759.78</v>
      </c>
      <c r="F23" s="22" t="s">
        <v>11</v>
      </c>
      <c r="G23" s="39">
        <f t="shared" si="1"/>
        <v>-32.156674250850095</v>
      </c>
    </row>
    <row r="24" spans="1:7" x14ac:dyDescent="0.25">
      <c r="A24" s="38" t="s">
        <v>43</v>
      </c>
      <c r="B24" s="21" t="s">
        <v>44</v>
      </c>
      <c r="C24" s="146">
        <v>980972.84</v>
      </c>
      <c r="D24" s="147">
        <v>370000</v>
      </c>
      <c r="E24" s="147">
        <v>81249.7</v>
      </c>
      <c r="F24" s="23">
        <f t="shared" si="0"/>
        <v>21.959378378378378</v>
      </c>
      <c r="G24" s="39">
        <f t="shared" si="1"/>
        <v>8.2825636640459894</v>
      </c>
    </row>
    <row r="25" spans="1:7" ht="17.25" customHeight="1" x14ac:dyDescent="0.25">
      <c r="A25" s="38" t="s">
        <v>45</v>
      </c>
      <c r="B25" s="21" t="s">
        <v>46</v>
      </c>
      <c r="C25" s="146">
        <v>7047934.9100000001</v>
      </c>
      <c r="D25" s="147">
        <v>13000000</v>
      </c>
      <c r="E25" s="147">
        <v>17328299.27</v>
      </c>
      <c r="F25" s="23">
        <f t="shared" si="0"/>
        <v>133.29460976923079</v>
      </c>
      <c r="G25" s="39">
        <f t="shared" si="1"/>
        <v>245.86349748227173</v>
      </c>
    </row>
    <row r="26" spans="1:7" x14ac:dyDescent="0.25">
      <c r="A26" s="36" t="s">
        <v>47</v>
      </c>
      <c r="B26" s="20" t="s">
        <v>48</v>
      </c>
      <c r="C26" s="148">
        <v>3982910.09</v>
      </c>
      <c r="D26" s="149">
        <v>9800000</v>
      </c>
      <c r="E26" s="149">
        <v>6184155.0899999999</v>
      </c>
      <c r="F26" s="16">
        <f t="shared" si="0"/>
        <v>63.103623367346941</v>
      </c>
      <c r="G26" s="37">
        <f t="shared" si="1"/>
        <v>155.26725309533666</v>
      </c>
    </row>
    <row r="27" spans="1:7" ht="23.25" x14ac:dyDescent="0.25">
      <c r="A27" s="36" t="s">
        <v>225</v>
      </c>
      <c r="B27" s="20" t="s">
        <v>212</v>
      </c>
      <c r="C27" s="148">
        <v>264.74</v>
      </c>
      <c r="D27" s="149" t="s">
        <v>11</v>
      </c>
      <c r="E27" s="149" t="s">
        <v>11</v>
      </c>
      <c r="F27" s="15" t="s">
        <v>11</v>
      </c>
      <c r="G27" s="41" t="s">
        <v>11</v>
      </c>
    </row>
    <row r="28" spans="1:7" ht="26.25" customHeight="1" x14ac:dyDescent="0.25">
      <c r="A28" s="36" t="s">
        <v>49</v>
      </c>
      <c r="B28" s="20" t="s">
        <v>50</v>
      </c>
      <c r="C28" s="148">
        <v>13232591.24</v>
      </c>
      <c r="D28" s="149">
        <v>35909544</v>
      </c>
      <c r="E28" s="149">
        <v>17105565.5</v>
      </c>
      <c r="F28" s="16">
        <f t="shared" si="0"/>
        <v>47.635150978246898</v>
      </c>
      <c r="G28" s="37">
        <f t="shared" si="1"/>
        <v>129.26844931393799</v>
      </c>
    </row>
    <row r="29" spans="1:7" ht="46.5" customHeight="1" x14ac:dyDescent="0.25">
      <c r="A29" s="38" t="s">
        <v>51</v>
      </c>
      <c r="B29" s="21" t="s">
        <v>52</v>
      </c>
      <c r="C29" s="146">
        <v>10253871.42</v>
      </c>
      <c r="D29" s="147">
        <v>30957194</v>
      </c>
      <c r="E29" s="147">
        <v>14719148.789999999</v>
      </c>
      <c r="F29" s="23">
        <f t="shared" si="0"/>
        <v>47.546779562773033</v>
      </c>
      <c r="G29" s="39">
        <f t="shared" si="1"/>
        <v>143.54723388953906</v>
      </c>
    </row>
    <row r="30" spans="1:7" ht="27.75" customHeight="1" x14ac:dyDescent="0.25">
      <c r="A30" s="38" t="s">
        <v>53</v>
      </c>
      <c r="B30" s="21" t="s">
        <v>54</v>
      </c>
      <c r="C30" s="146">
        <v>2105.61</v>
      </c>
      <c r="D30" s="147">
        <v>350</v>
      </c>
      <c r="E30" s="147">
        <v>44960.21</v>
      </c>
      <c r="F30" s="23">
        <f t="shared" si="0"/>
        <v>12845.774285714284</v>
      </c>
      <c r="G30" s="39">
        <f t="shared" si="1"/>
        <v>2135.2581912129972</v>
      </c>
    </row>
    <row r="31" spans="1:7" ht="47.25" customHeight="1" x14ac:dyDescent="0.25">
      <c r="A31" s="38" t="s">
        <v>55</v>
      </c>
      <c r="B31" s="21" t="s">
        <v>56</v>
      </c>
      <c r="C31" s="146">
        <v>2976614.21</v>
      </c>
      <c r="D31" s="147">
        <v>4952000</v>
      </c>
      <c r="E31" s="147">
        <v>2341456.5</v>
      </c>
      <c r="F31" s="23">
        <f t="shared" si="0"/>
        <v>47.283047253634898</v>
      </c>
      <c r="G31" s="39">
        <f t="shared" si="1"/>
        <v>78.661738969525388</v>
      </c>
    </row>
    <row r="32" spans="1:7" x14ac:dyDescent="0.25">
      <c r="A32" s="36" t="s">
        <v>57</v>
      </c>
      <c r="B32" s="20" t="s">
        <v>58</v>
      </c>
      <c r="C32" s="148">
        <v>2908906.67</v>
      </c>
      <c r="D32" s="149">
        <v>4000000</v>
      </c>
      <c r="E32" s="149">
        <v>1939576.24</v>
      </c>
      <c r="F32" s="16">
        <f t="shared" si="0"/>
        <v>48.489406000000002</v>
      </c>
      <c r="G32" s="37">
        <f t="shared" si="1"/>
        <v>66.677156060149571</v>
      </c>
    </row>
    <row r="33" spans="1:7" x14ac:dyDescent="0.25">
      <c r="A33" s="38" t="s">
        <v>59</v>
      </c>
      <c r="B33" s="21" t="s">
        <v>60</v>
      </c>
      <c r="C33" s="146">
        <v>2908906.67</v>
      </c>
      <c r="D33" s="147">
        <v>4000000</v>
      </c>
      <c r="E33" s="147">
        <v>1939576.24</v>
      </c>
      <c r="F33" s="23">
        <f t="shared" si="0"/>
        <v>48.489406000000002</v>
      </c>
      <c r="G33" s="39">
        <f t="shared" si="1"/>
        <v>66.677156060149571</v>
      </c>
    </row>
    <row r="34" spans="1:7" ht="23.25" x14ac:dyDescent="0.25">
      <c r="A34" s="36" t="s">
        <v>61</v>
      </c>
      <c r="B34" s="20" t="s">
        <v>62</v>
      </c>
      <c r="C34" s="148">
        <v>3245834.77</v>
      </c>
      <c r="D34" s="149">
        <v>12112250</v>
      </c>
      <c r="E34" s="149">
        <v>11212168.77</v>
      </c>
      <c r="F34" s="16">
        <f t="shared" si="0"/>
        <v>92.568835435199887</v>
      </c>
      <c r="G34" s="37">
        <f t="shared" si="1"/>
        <v>345.4325178111269</v>
      </c>
    </row>
    <row r="35" spans="1:7" x14ac:dyDescent="0.25">
      <c r="A35" s="38" t="s">
        <v>63</v>
      </c>
      <c r="B35" s="21" t="s">
        <v>64</v>
      </c>
      <c r="C35" s="146">
        <v>3245834.77</v>
      </c>
      <c r="D35" s="147">
        <v>12112250</v>
      </c>
      <c r="E35" s="147">
        <v>11212168.77</v>
      </c>
      <c r="F35" s="23">
        <f t="shared" si="0"/>
        <v>92.568835435199887</v>
      </c>
      <c r="G35" s="39">
        <f t="shared" si="1"/>
        <v>345.4325178111269</v>
      </c>
    </row>
    <row r="36" spans="1:7" ht="18.75" customHeight="1" x14ac:dyDescent="0.25">
      <c r="A36" s="36" t="s">
        <v>65</v>
      </c>
      <c r="B36" s="20" t="s">
        <v>66</v>
      </c>
      <c r="C36" s="148">
        <v>30680018.649999999</v>
      </c>
      <c r="D36" s="149">
        <v>58044500</v>
      </c>
      <c r="E36" s="149">
        <v>16939067.390000001</v>
      </c>
      <c r="F36" s="16">
        <f t="shared" si="0"/>
        <v>29.182898276322476</v>
      </c>
      <c r="G36" s="37">
        <f t="shared" si="1"/>
        <v>55.212050498541664</v>
      </c>
    </row>
    <row r="37" spans="1:7" ht="47.25" customHeight="1" x14ac:dyDescent="0.25">
      <c r="A37" s="38" t="s">
        <v>67</v>
      </c>
      <c r="B37" s="21" t="s">
        <v>68</v>
      </c>
      <c r="C37" s="147">
        <v>7166217.5499999998</v>
      </c>
      <c r="D37" s="147">
        <v>1000000</v>
      </c>
      <c r="E37" s="147">
        <v>7974000</v>
      </c>
      <c r="F37" s="22" t="s">
        <v>11</v>
      </c>
      <c r="G37" s="40" t="s">
        <v>11</v>
      </c>
    </row>
    <row r="38" spans="1:7" ht="23.25" x14ac:dyDescent="0.25">
      <c r="A38" s="38" t="s">
        <v>69</v>
      </c>
      <c r="B38" s="21" t="s">
        <v>70</v>
      </c>
      <c r="C38" s="147">
        <v>23513801.100000001</v>
      </c>
      <c r="D38" s="147">
        <v>57044500</v>
      </c>
      <c r="E38" s="147">
        <v>16361132.16</v>
      </c>
      <c r="F38" s="23">
        <f t="shared" si="0"/>
        <v>28.68134905205585</v>
      </c>
      <c r="G38" s="39">
        <f t="shared" si="1"/>
        <v>69.580975404270134</v>
      </c>
    </row>
    <row r="39" spans="1:7" x14ac:dyDescent="0.25">
      <c r="A39" s="36" t="s">
        <v>71</v>
      </c>
      <c r="B39" s="20" t="s">
        <v>72</v>
      </c>
      <c r="C39" s="148">
        <v>4561116.22</v>
      </c>
      <c r="D39" s="149">
        <v>14988000</v>
      </c>
      <c r="E39" s="149">
        <v>13349521.48</v>
      </c>
      <c r="F39" s="16">
        <f t="shared" si="0"/>
        <v>89.068064318121159</v>
      </c>
      <c r="G39" s="37">
        <f t="shared" si="1"/>
        <v>292.68102008591222</v>
      </c>
    </row>
    <row r="40" spans="1:7" x14ac:dyDescent="0.25">
      <c r="A40" s="36" t="s">
        <v>73</v>
      </c>
      <c r="B40" s="20" t="s">
        <v>74</v>
      </c>
      <c r="C40" s="148" t="s">
        <v>11</v>
      </c>
      <c r="D40" s="149" t="s">
        <v>11</v>
      </c>
      <c r="E40" s="149" t="s">
        <v>11</v>
      </c>
      <c r="F40" s="15" t="s">
        <v>11</v>
      </c>
      <c r="G40" s="41" t="s">
        <v>11</v>
      </c>
    </row>
    <row r="41" spans="1:7" x14ac:dyDescent="0.25">
      <c r="A41" s="38" t="s">
        <v>75</v>
      </c>
      <c r="B41" s="21" t="s">
        <v>76</v>
      </c>
      <c r="C41" s="146" t="s">
        <v>11</v>
      </c>
      <c r="D41" s="147" t="s">
        <v>11</v>
      </c>
      <c r="E41" s="147" t="s">
        <v>11</v>
      </c>
      <c r="F41" s="22" t="s">
        <v>11</v>
      </c>
      <c r="G41" s="40" t="s">
        <v>11</v>
      </c>
    </row>
    <row r="42" spans="1:7" x14ac:dyDescent="0.25">
      <c r="A42" s="36" t="s">
        <v>77</v>
      </c>
      <c r="B42" s="20" t="s">
        <v>78</v>
      </c>
      <c r="C42" s="149">
        <v>828328972.27999997</v>
      </c>
      <c r="D42" s="149">
        <v>2510042041.6599998</v>
      </c>
      <c r="E42" s="149">
        <v>688028184.13</v>
      </c>
      <c r="F42" s="16">
        <f t="shared" si="0"/>
        <v>27.411022313991886</v>
      </c>
      <c r="G42" s="37">
        <f t="shared" si="1"/>
        <v>83.062189921497264</v>
      </c>
    </row>
    <row r="43" spans="1:7" ht="23.25" x14ac:dyDescent="0.25">
      <c r="A43" s="36" t="s">
        <v>79</v>
      </c>
      <c r="B43" s="20" t="s">
        <v>80</v>
      </c>
      <c r="C43" s="149">
        <v>828333721.88999999</v>
      </c>
      <c r="D43" s="149">
        <v>2510042041.6599998</v>
      </c>
      <c r="E43" s="149">
        <v>704768617.05999994</v>
      </c>
      <c r="F43" s="16">
        <f t="shared" si="0"/>
        <v>28.077960662121253</v>
      </c>
      <c r="G43" s="37">
        <f t="shared" si="1"/>
        <v>85.082690518977927</v>
      </c>
    </row>
    <row r="44" spans="1:7" ht="16.5" customHeight="1" x14ac:dyDescent="0.25">
      <c r="A44" s="38" t="s">
        <v>81</v>
      </c>
      <c r="B44" s="21" t="s">
        <v>82</v>
      </c>
      <c r="C44" s="146">
        <v>75391740.459999993</v>
      </c>
      <c r="D44" s="147">
        <v>17534560</v>
      </c>
      <c r="E44" s="147" t="s">
        <v>11</v>
      </c>
      <c r="F44" s="22" t="s">
        <v>11</v>
      </c>
      <c r="G44" s="40" t="s">
        <v>11</v>
      </c>
    </row>
    <row r="45" spans="1:7" ht="23.25" x14ac:dyDescent="0.25">
      <c r="A45" s="38" t="s">
        <v>83</v>
      </c>
      <c r="B45" s="21" t="s">
        <v>84</v>
      </c>
      <c r="C45" s="146">
        <v>239291113.62</v>
      </c>
      <c r="D45" s="147">
        <v>1176431666.3499999</v>
      </c>
      <c r="E45" s="147">
        <v>17532109.170000002</v>
      </c>
      <c r="F45" s="23">
        <f t="shared" si="0"/>
        <v>1.4902785832342622</v>
      </c>
      <c r="G45" s="39">
        <f t="shared" si="1"/>
        <v>7.3266862712843608</v>
      </c>
    </row>
    <row r="46" spans="1:7" ht="23.25" x14ac:dyDescent="0.25">
      <c r="A46" s="78" t="s">
        <v>233</v>
      </c>
      <c r="B46" s="77" t="s">
        <v>232</v>
      </c>
      <c r="C46" s="147" t="s">
        <v>11</v>
      </c>
      <c r="D46" s="147">
        <v>12637675.130000001</v>
      </c>
      <c r="E46" s="147" t="s">
        <v>11</v>
      </c>
      <c r="F46" s="80" t="s">
        <v>11</v>
      </c>
      <c r="G46" s="81" t="s">
        <v>11</v>
      </c>
    </row>
    <row r="47" spans="1:7" ht="23.25" x14ac:dyDescent="0.25">
      <c r="A47" s="38" t="s">
        <v>85</v>
      </c>
      <c r="B47" s="21" t="s">
        <v>86</v>
      </c>
      <c r="C47" s="147" t="s">
        <v>11</v>
      </c>
      <c r="D47" s="147">
        <v>80820.320000000007</v>
      </c>
      <c r="E47" s="147">
        <v>80820.3</v>
      </c>
      <c r="F47" s="23">
        <f>E47/D47*100</f>
        <v>99.999975253748062</v>
      </c>
      <c r="G47" s="81" t="s">
        <v>11</v>
      </c>
    </row>
    <row r="48" spans="1:7" ht="45" customHeight="1" x14ac:dyDescent="0.25">
      <c r="A48" s="38" t="s">
        <v>87</v>
      </c>
      <c r="B48" s="21" t="s">
        <v>88</v>
      </c>
      <c r="C48" s="147" t="s">
        <v>11</v>
      </c>
      <c r="D48" s="147">
        <v>430000</v>
      </c>
      <c r="E48" s="147" t="s">
        <v>11</v>
      </c>
      <c r="F48" s="22" t="s">
        <v>11</v>
      </c>
      <c r="G48" s="40" t="s">
        <v>11</v>
      </c>
    </row>
    <row r="49" spans="1:10" ht="33" customHeight="1" x14ac:dyDescent="0.25">
      <c r="A49" s="38" t="s">
        <v>89</v>
      </c>
      <c r="B49" s="21" t="s">
        <v>90</v>
      </c>
      <c r="C49" s="146">
        <v>190474509.28999999</v>
      </c>
      <c r="D49" s="147">
        <v>147696192.22</v>
      </c>
      <c r="E49" s="147" t="s">
        <v>11</v>
      </c>
      <c r="F49" s="22" t="s">
        <v>11</v>
      </c>
      <c r="G49" s="40" t="s">
        <v>11</v>
      </c>
    </row>
    <row r="50" spans="1:10" ht="23.25" x14ac:dyDescent="0.25">
      <c r="A50" s="38" t="s">
        <v>91</v>
      </c>
      <c r="B50" s="21" t="s">
        <v>92</v>
      </c>
      <c r="C50" s="146">
        <v>3771603.99</v>
      </c>
      <c r="D50" s="147">
        <v>6422557.6799999997</v>
      </c>
      <c r="E50" s="147">
        <v>6422557.6799999997</v>
      </c>
      <c r="F50" s="23">
        <f>E50/D50*100</f>
        <v>100</v>
      </c>
      <c r="G50" s="39">
        <f>E50/C50*100</f>
        <v>170.28716951802778</v>
      </c>
    </row>
    <row r="51" spans="1:10" x14ac:dyDescent="0.25">
      <c r="A51" s="38" t="s">
        <v>93</v>
      </c>
      <c r="B51" s="21" t="s">
        <v>94</v>
      </c>
      <c r="C51" s="147" t="s">
        <v>11</v>
      </c>
      <c r="D51" s="147">
        <v>3468131.46</v>
      </c>
      <c r="E51" s="147" t="s">
        <v>11</v>
      </c>
      <c r="F51" s="80" t="s">
        <v>11</v>
      </c>
      <c r="G51" s="81" t="s">
        <v>11</v>
      </c>
    </row>
    <row r="52" spans="1:10" x14ac:dyDescent="0.25">
      <c r="A52" s="38" t="s">
        <v>95</v>
      </c>
      <c r="B52" s="21" t="s">
        <v>96</v>
      </c>
      <c r="C52" s="146">
        <v>5177548.26</v>
      </c>
      <c r="D52" s="147">
        <v>2118918.36</v>
      </c>
      <c r="E52" s="147">
        <v>2118918.36</v>
      </c>
      <c r="F52" s="23">
        <f t="shared" si="0"/>
        <v>100</v>
      </c>
      <c r="G52" s="40" t="s">
        <v>11</v>
      </c>
      <c r="J52" s="64"/>
    </row>
    <row r="53" spans="1:10" ht="23.25" x14ac:dyDescent="0.25">
      <c r="A53" s="38" t="s">
        <v>97</v>
      </c>
      <c r="B53" s="21" t="s">
        <v>98</v>
      </c>
      <c r="C53" s="147" t="s">
        <v>11</v>
      </c>
      <c r="D53" s="147">
        <v>904412916.80999994</v>
      </c>
      <c r="E53" s="147" t="s">
        <v>11</v>
      </c>
      <c r="F53" s="22" t="s">
        <v>11</v>
      </c>
      <c r="G53" s="40" t="s">
        <v>11</v>
      </c>
    </row>
    <row r="54" spans="1:10" ht="23.25" x14ac:dyDescent="0.25">
      <c r="A54" s="38" t="s">
        <v>228</v>
      </c>
      <c r="B54" s="77" t="s">
        <v>229</v>
      </c>
      <c r="C54" s="146">
        <v>2432538.9500000002</v>
      </c>
      <c r="D54" s="147"/>
      <c r="E54" s="147"/>
      <c r="F54" s="22" t="s">
        <v>11</v>
      </c>
      <c r="G54" s="40" t="s">
        <v>11</v>
      </c>
    </row>
    <row r="55" spans="1:10" ht="23.25" x14ac:dyDescent="0.25">
      <c r="A55" s="38" t="s">
        <v>99</v>
      </c>
      <c r="B55" s="21" t="s">
        <v>100</v>
      </c>
      <c r="C55" s="147" t="s">
        <v>11</v>
      </c>
      <c r="D55" s="147">
        <v>1409523.81</v>
      </c>
      <c r="E55" s="147" t="s">
        <v>11</v>
      </c>
      <c r="F55" s="22" t="s">
        <v>11</v>
      </c>
      <c r="G55" s="40" t="s">
        <v>11</v>
      </c>
    </row>
    <row r="56" spans="1:10" ht="23.25" x14ac:dyDescent="0.25">
      <c r="A56" s="38" t="s">
        <v>230</v>
      </c>
      <c r="B56" s="21" t="s">
        <v>231</v>
      </c>
      <c r="C56" s="146">
        <v>4450947.72</v>
      </c>
      <c r="D56" s="147"/>
      <c r="E56" s="146" t="s">
        <v>11</v>
      </c>
      <c r="F56" s="22" t="s">
        <v>11</v>
      </c>
      <c r="G56" s="40" t="s">
        <v>11</v>
      </c>
    </row>
    <row r="57" spans="1:10" ht="38.25" customHeight="1" x14ac:dyDescent="0.25">
      <c r="A57" s="38" t="s">
        <v>101</v>
      </c>
      <c r="B57" s="21" t="s">
        <v>102</v>
      </c>
      <c r="C57" s="146">
        <v>26407709.690000001</v>
      </c>
      <c r="D57" s="147">
        <v>30328330.559999999</v>
      </c>
      <c r="E57" s="147">
        <v>6329840.8700000001</v>
      </c>
      <c r="F57" s="23">
        <f>E57/D57*100</f>
        <v>20.87104945482367</v>
      </c>
      <c r="G57" s="39">
        <f>E57/C57*100</f>
        <v>23.969670010409754</v>
      </c>
    </row>
    <row r="58" spans="1:10" x14ac:dyDescent="0.25">
      <c r="A58" s="38" t="s">
        <v>103</v>
      </c>
      <c r="B58" s="21" t="s">
        <v>104</v>
      </c>
      <c r="C58" s="146">
        <v>5115526.8</v>
      </c>
      <c r="D58" s="147">
        <v>67426600</v>
      </c>
      <c r="E58" s="147">
        <v>2579971.96</v>
      </c>
      <c r="F58" s="23">
        <f t="shared" si="0"/>
        <v>3.8263414735430823</v>
      </c>
      <c r="G58" s="39">
        <f t="shared" si="1"/>
        <v>50.434140233611913</v>
      </c>
    </row>
    <row r="59" spans="1:10" x14ac:dyDescent="0.25">
      <c r="A59" s="42" t="s">
        <v>105</v>
      </c>
      <c r="B59" s="21" t="s">
        <v>106</v>
      </c>
      <c r="C59" s="146">
        <v>444198937.62</v>
      </c>
      <c r="D59" s="147">
        <v>1172102880.1099999</v>
      </c>
      <c r="E59" s="147">
        <v>599079605.39999998</v>
      </c>
      <c r="F59" s="23">
        <f t="shared" si="0"/>
        <v>51.111520632367814</v>
      </c>
      <c r="G59" s="39">
        <f t="shared" si="1"/>
        <v>134.86741067185895</v>
      </c>
    </row>
    <row r="60" spans="1:10" ht="30" customHeight="1" x14ac:dyDescent="0.25">
      <c r="A60" s="38" t="s">
        <v>107</v>
      </c>
      <c r="B60" s="21" t="s">
        <v>108</v>
      </c>
      <c r="C60" s="146">
        <v>401321095.74000001</v>
      </c>
      <c r="D60" s="147">
        <v>1098509728.1099999</v>
      </c>
      <c r="E60" s="147">
        <v>554814920.17999995</v>
      </c>
      <c r="F60" s="23">
        <f t="shared" si="0"/>
        <v>50.506145369742526</v>
      </c>
      <c r="G60" s="39">
        <f t="shared" si="1"/>
        <v>138.24713578960285</v>
      </c>
    </row>
    <row r="61" spans="1:10" ht="49.5" customHeight="1" x14ac:dyDescent="0.25">
      <c r="A61" s="38" t="s">
        <v>109</v>
      </c>
      <c r="B61" s="21" t="s">
        <v>110</v>
      </c>
      <c r="C61" s="146">
        <v>3103247.93</v>
      </c>
      <c r="D61" s="147">
        <v>13484752</v>
      </c>
      <c r="E61" s="147">
        <v>3516000</v>
      </c>
      <c r="F61" s="23">
        <f t="shared" si="0"/>
        <v>26.073894425347977</v>
      </c>
      <c r="G61" s="39">
        <f t="shared" si="1"/>
        <v>113.30064755734807</v>
      </c>
    </row>
    <row r="62" spans="1:10" ht="43.5" customHeight="1" x14ac:dyDescent="0.25">
      <c r="A62" s="38" t="s">
        <v>111</v>
      </c>
      <c r="B62" s="21" t="s">
        <v>112</v>
      </c>
      <c r="C62" s="146">
        <v>17474700</v>
      </c>
      <c r="D62" s="147">
        <v>18067200</v>
      </c>
      <c r="E62" s="147">
        <v>16605240</v>
      </c>
      <c r="F62" s="23">
        <f>E62/D62*100</f>
        <v>91.908209351753456</v>
      </c>
      <c r="G62" s="39">
        <f>E62/C62*100</f>
        <v>95.024463939295103</v>
      </c>
    </row>
    <row r="63" spans="1:10" ht="41.25" customHeight="1" x14ac:dyDescent="0.25">
      <c r="A63" s="38" t="s">
        <v>113</v>
      </c>
      <c r="B63" s="21" t="s">
        <v>114</v>
      </c>
      <c r="C63" s="146">
        <v>7543</v>
      </c>
      <c r="D63" s="147">
        <v>30417</v>
      </c>
      <c r="E63" s="147" t="s">
        <v>11</v>
      </c>
      <c r="F63" s="80" t="s">
        <v>11</v>
      </c>
      <c r="G63" s="81" t="s">
        <v>11</v>
      </c>
    </row>
    <row r="64" spans="1:10" ht="42" customHeight="1" x14ac:dyDescent="0.25">
      <c r="A64" s="38" t="s">
        <v>115</v>
      </c>
      <c r="B64" s="21" t="s">
        <v>116</v>
      </c>
      <c r="C64" s="146">
        <v>19780835.460000001</v>
      </c>
      <c r="D64" s="147">
        <v>36255050</v>
      </c>
      <c r="E64" s="147">
        <v>21213357</v>
      </c>
      <c r="F64" s="23">
        <f t="shared" si="0"/>
        <v>58.511454266371167</v>
      </c>
      <c r="G64" s="39">
        <f t="shared" si="1"/>
        <v>107.24196681629947</v>
      </c>
    </row>
    <row r="65" spans="1:7" ht="23.25" x14ac:dyDescent="0.25">
      <c r="A65" s="38" t="s">
        <v>117</v>
      </c>
      <c r="B65" s="21" t="s">
        <v>118</v>
      </c>
      <c r="C65" s="146">
        <v>1234322.3</v>
      </c>
      <c r="D65" s="147">
        <v>2166181</v>
      </c>
      <c r="E65" s="147">
        <v>1434442.05</v>
      </c>
      <c r="F65" s="23">
        <f t="shared" si="0"/>
        <v>66.2198611288715</v>
      </c>
      <c r="G65" s="39">
        <f t="shared" si="1"/>
        <v>116.21292510068075</v>
      </c>
    </row>
    <row r="66" spans="1:7" ht="23.25" x14ac:dyDescent="0.25">
      <c r="A66" s="38" t="s">
        <v>119</v>
      </c>
      <c r="B66" s="21" t="s">
        <v>120</v>
      </c>
      <c r="C66" s="146">
        <v>1107627</v>
      </c>
      <c r="D66" s="147">
        <v>2916424</v>
      </c>
      <c r="E66" s="147">
        <v>1352657.45</v>
      </c>
      <c r="F66" s="23">
        <f t="shared" si="0"/>
        <v>46.380685730195609</v>
      </c>
      <c r="G66" s="39">
        <f t="shared" si="1"/>
        <v>122.12210879655333</v>
      </c>
    </row>
    <row r="67" spans="1:7" x14ac:dyDescent="0.25">
      <c r="A67" s="38" t="s">
        <v>121</v>
      </c>
      <c r="B67" s="21" t="s">
        <v>122</v>
      </c>
      <c r="C67" s="146">
        <v>169566.19</v>
      </c>
      <c r="D67" s="147">
        <v>673128</v>
      </c>
      <c r="E67" s="147">
        <v>142988.72</v>
      </c>
      <c r="F67" s="23">
        <f>E67/D67*100</f>
        <v>21.242426403299223</v>
      </c>
      <c r="G67" s="39">
        <f>E67/C67*100</f>
        <v>84.326197339221935</v>
      </c>
    </row>
    <row r="68" spans="1:7" x14ac:dyDescent="0.25">
      <c r="A68" s="38" t="s">
        <v>123</v>
      </c>
      <c r="B68" s="21" t="s">
        <v>124</v>
      </c>
      <c r="C68" s="146">
        <v>69451930.189999998</v>
      </c>
      <c r="D68" s="147">
        <v>143972935.19999999</v>
      </c>
      <c r="E68" s="147">
        <v>70622342.489999995</v>
      </c>
      <c r="F68" s="23">
        <f>E68/D68*100</f>
        <v>49.052512815617028</v>
      </c>
      <c r="G68" s="39">
        <f>E68/C68*100</f>
        <v>101.68521205501142</v>
      </c>
    </row>
    <row r="69" spans="1:7" x14ac:dyDescent="0.25">
      <c r="A69" s="36" t="s">
        <v>125</v>
      </c>
      <c r="B69" s="20" t="s">
        <v>126</v>
      </c>
      <c r="C69" s="148">
        <v>-4749.6099999999997</v>
      </c>
      <c r="D69" s="149" t="s">
        <v>11</v>
      </c>
      <c r="E69" s="149">
        <v>-0.33</v>
      </c>
      <c r="F69" s="15" t="s">
        <v>11</v>
      </c>
      <c r="G69" s="37">
        <f>E69/C69*100</f>
        <v>6.9479388834030598E-3</v>
      </c>
    </row>
    <row r="70" spans="1:7" ht="26.25" customHeight="1" thickBot="1" x14ac:dyDescent="0.3">
      <c r="A70" s="43" t="s">
        <v>127</v>
      </c>
      <c r="B70" s="44" t="s">
        <v>128</v>
      </c>
      <c r="C70" s="150" t="s">
        <v>11</v>
      </c>
      <c r="D70" s="150" t="s">
        <v>11</v>
      </c>
      <c r="E70" s="150">
        <v>-16740432.6</v>
      </c>
      <c r="F70" s="45" t="s">
        <v>11</v>
      </c>
      <c r="G70" s="46" t="s">
        <v>11</v>
      </c>
    </row>
    <row r="71" spans="1:7" ht="12.95" customHeight="1" x14ac:dyDescent="0.25">
      <c r="A71" s="11"/>
      <c r="B71" s="25"/>
      <c r="C71" s="67"/>
      <c r="D71" s="70"/>
      <c r="E71" s="70"/>
      <c r="F71" s="13"/>
      <c r="G71" s="14"/>
    </row>
    <row r="72" spans="1:7" ht="12.95" customHeight="1" x14ac:dyDescent="0.25">
      <c r="A72" s="3"/>
      <c r="B72" s="4"/>
      <c r="C72" s="68"/>
      <c r="D72" s="71"/>
      <c r="E72" s="71"/>
      <c r="F72" s="2"/>
    </row>
  </sheetData>
  <mergeCells count="4">
    <mergeCell ref="A4:A5"/>
    <mergeCell ref="B4:B5"/>
    <mergeCell ref="D4:E4"/>
    <mergeCell ref="F4:G4"/>
  </mergeCells>
  <pageMargins left="0.19685039370078741" right="0.19685039370078741" top="0.19685039370078741" bottom="0.19685039370078741" header="0" footer="0"/>
  <pageSetup paperSize="9" scale="77" fitToHeight="0" orientation="landscape" r:id="rId1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abSelected="1" workbookViewId="0">
      <selection activeCell="F6" sqref="F6"/>
    </sheetView>
  </sheetViews>
  <sheetFormatPr defaultRowHeight="15" x14ac:dyDescent="0.25"/>
  <cols>
    <col min="1" max="1" width="58.140625" customWidth="1"/>
    <col min="2" max="2" width="26" style="87" customWidth="1"/>
    <col min="3" max="3" width="16.85546875" style="87" customWidth="1"/>
    <col min="4" max="4" width="16" style="109" customWidth="1"/>
    <col min="5" max="6" width="17.140625" style="87" customWidth="1"/>
    <col min="7" max="7" width="15.140625" style="87" customWidth="1"/>
    <col min="8" max="8" width="15.42578125" customWidth="1"/>
    <col min="9" max="9" width="13.85546875" customWidth="1"/>
  </cols>
  <sheetData>
    <row r="2" spans="1:9" ht="15.75" thickBot="1" x14ac:dyDescent="0.3">
      <c r="A2" s="10" t="s">
        <v>218</v>
      </c>
      <c r="B2" s="83"/>
      <c r="C2" s="95"/>
      <c r="D2" s="107"/>
      <c r="E2" s="96"/>
      <c r="F2" s="97"/>
      <c r="G2" s="84"/>
      <c r="H2" s="1"/>
      <c r="I2" s="1"/>
    </row>
    <row r="3" spans="1:9" ht="15.75" thickBot="1" x14ac:dyDescent="0.3">
      <c r="A3" s="159" t="s">
        <v>3</v>
      </c>
      <c r="B3" s="161" t="s">
        <v>219</v>
      </c>
      <c r="C3" s="163" t="s">
        <v>240</v>
      </c>
      <c r="D3" s="165" t="s">
        <v>220</v>
      </c>
      <c r="E3" s="166"/>
      <c r="F3" s="167"/>
      <c r="G3" s="168" t="s">
        <v>221</v>
      </c>
      <c r="H3" s="169"/>
      <c r="I3" s="170"/>
    </row>
    <row r="4" spans="1:9" ht="79.5" thickBot="1" x14ac:dyDescent="0.3">
      <c r="A4" s="160"/>
      <c r="B4" s="162"/>
      <c r="C4" s="164"/>
      <c r="D4" s="138" t="s">
        <v>234</v>
      </c>
      <c r="E4" s="98" t="s">
        <v>243</v>
      </c>
      <c r="F4" s="99" t="s">
        <v>238</v>
      </c>
      <c r="G4" s="48" t="s">
        <v>236</v>
      </c>
      <c r="H4" s="7" t="s">
        <v>239</v>
      </c>
      <c r="I4" s="8" t="s">
        <v>237</v>
      </c>
    </row>
    <row r="5" spans="1:9" ht="15.75" thickBot="1" x14ac:dyDescent="0.3">
      <c r="A5" s="49" t="s">
        <v>4</v>
      </c>
      <c r="B5" s="47" t="s">
        <v>5</v>
      </c>
      <c r="C5" s="98" t="s">
        <v>6</v>
      </c>
      <c r="D5" s="171" t="s">
        <v>7</v>
      </c>
      <c r="E5" s="111" t="s">
        <v>8</v>
      </c>
      <c r="F5" s="112" t="s">
        <v>9</v>
      </c>
      <c r="G5" s="50" t="s">
        <v>222</v>
      </c>
      <c r="H5" s="51" t="s">
        <v>223</v>
      </c>
      <c r="I5" s="52" t="s">
        <v>224</v>
      </c>
    </row>
    <row r="6" spans="1:9" x14ac:dyDescent="0.25">
      <c r="A6" s="110" t="s">
        <v>129</v>
      </c>
      <c r="B6" s="113" t="s">
        <v>10</v>
      </c>
      <c r="C6" s="117">
        <v>1131201978.5799999</v>
      </c>
      <c r="D6" s="172">
        <f>D8+D17+D19+D24+D29+D35+D38+D42+D45+D47</f>
        <v>3553083946.6599998</v>
      </c>
      <c r="E6" s="118">
        <v>2658933322.6199999</v>
      </c>
      <c r="F6" s="119">
        <v>1179112962.71</v>
      </c>
      <c r="G6" s="126">
        <f>F6/D6*100</f>
        <v>33.185620728674309</v>
      </c>
      <c r="H6" s="53">
        <f>F6/E6*100</f>
        <v>44.34533775928432</v>
      </c>
      <c r="I6" s="33">
        <f>F6/C6*100</f>
        <v>104.23540490886896</v>
      </c>
    </row>
    <row r="7" spans="1:9" x14ac:dyDescent="0.25">
      <c r="A7" s="54" t="s">
        <v>12</v>
      </c>
      <c r="B7" s="114"/>
      <c r="C7" s="100"/>
      <c r="D7" s="173"/>
      <c r="E7" s="101"/>
      <c r="F7" s="102"/>
      <c r="G7" s="127"/>
      <c r="H7" s="88"/>
      <c r="I7" s="89"/>
    </row>
    <row r="8" spans="1:9" x14ac:dyDescent="0.25">
      <c r="A8" s="55" t="s">
        <v>130</v>
      </c>
      <c r="B8" s="115" t="s">
        <v>131</v>
      </c>
      <c r="C8" s="120">
        <v>68175560.099999994</v>
      </c>
      <c r="D8" s="141">
        <f>D9+D10+D11+D12+D13+D14+D15+D16</f>
        <v>203170207.69</v>
      </c>
      <c r="E8" s="79">
        <v>200706815.16999999</v>
      </c>
      <c r="F8" s="121">
        <v>78422085.349999994</v>
      </c>
      <c r="G8" s="128">
        <f t="shared" ref="G8:G48" si="0">F8/D8*100</f>
        <v>38.599205189403321</v>
      </c>
      <c r="H8" s="17">
        <f t="shared" ref="H8:H48" si="1">F8/E8*100</f>
        <v>39.072955885217937</v>
      </c>
      <c r="I8" s="37">
        <f t="shared" ref="I8:I48" si="2">F8/C8*100</f>
        <v>115.02961652969243</v>
      </c>
    </row>
    <row r="9" spans="1:9" ht="23.25" x14ac:dyDescent="0.25">
      <c r="A9" s="56" t="s">
        <v>132</v>
      </c>
      <c r="B9" s="114" t="s">
        <v>133</v>
      </c>
      <c r="C9" s="122">
        <v>458856.75</v>
      </c>
      <c r="D9" s="174">
        <v>3278000</v>
      </c>
      <c r="E9" s="103">
        <v>3278000</v>
      </c>
      <c r="F9" s="104">
        <v>1597107.13</v>
      </c>
      <c r="G9" s="129">
        <f t="shared" si="0"/>
        <v>48.721999084807806</v>
      </c>
      <c r="H9" s="24">
        <f t="shared" si="1"/>
        <v>48.721999084807806</v>
      </c>
      <c r="I9" s="39">
        <f t="shared" si="2"/>
        <v>348.06225036462905</v>
      </c>
    </row>
    <row r="10" spans="1:9" ht="34.5" x14ac:dyDescent="0.25">
      <c r="A10" s="56" t="s">
        <v>134</v>
      </c>
      <c r="B10" s="114" t="s">
        <v>135</v>
      </c>
      <c r="C10" s="122">
        <v>1630041.69</v>
      </c>
      <c r="D10" s="174">
        <v>4688000</v>
      </c>
      <c r="E10" s="103">
        <v>4688000</v>
      </c>
      <c r="F10" s="104">
        <v>2040795.63</v>
      </c>
      <c r="G10" s="129">
        <f t="shared" si="0"/>
        <v>43.53232999146757</v>
      </c>
      <c r="H10" s="24">
        <f t="shared" si="1"/>
        <v>43.53232999146757</v>
      </c>
      <c r="I10" s="39">
        <f t="shared" si="2"/>
        <v>125.19898371433678</v>
      </c>
    </row>
    <row r="11" spans="1:9" ht="34.5" x14ac:dyDescent="0.25">
      <c r="A11" s="56" t="s">
        <v>136</v>
      </c>
      <c r="B11" s="114" t="s">
        <v>137</v>
      </c>
      <c r="C11" s="122">
        <v>16609815.42</v>
      </c>
      <c r="D11" s="174">
        <v>43587000</v>
      </c>
      <c r="E11" s="103">
        <v>43587000</v>
      </c>
      <c r="F11" s="104">
        <v>19579884.579999998</v>
      </c>
      <c r="G11" s="129">
        <f t="shared" si="0"/>
        <v>44.921386147245734</v>
      </c>
      <c r="H11" s="24">
        <f t="shared" si="1"/>
        <v>44.921386147245734</v>
      </c>
      <c r="I11" s="39">
        <f t="shared" si="2"/>
        <v>117.88140978631054</v>
      </c>
    </row>
    <row r="12" spans="1:9" x14ac:dyDescent="0.25">
      <c r="A12" s="56" t="s">
        <v>138</v>
      </c>
      <c r="B12" s="114" t="s">
        <v>139</v>
      </c>
      <c r="C12" s="122">
        <v>7543</v>
      </c>
      <c r="D12" s="174">
        <v>30417</v>
      </c>
      <c r="E12" s="103">
        <v>30417</v>
      </c>
      <c r="F12" s="104" t="s">
        <v>11</v>
      </c>
      <c r="G12" s="130" t="s">
        <v>11</v>
      </c>
      <c r="H12" s="22" t="s">
        <v>11</v>
      </c>
      <c r="I12" s="40" t="s">
        <v>11</v>
      </c>
    </row>
    <row r="13" spans="1:9" ht="23.25" x14ac:dyDescent="0.25">
      <c r="A13" s="56" t="s">
        <v>140</v>
      </c>
      <c r="B13" s="114" t="s">
        <v>141</v>
      </c>
      <c r="C13" s="122">
        <v>9681765.5999999996</v>
      </c>
      <c r="D13" s="174">
        <v>26720500</v>
      </c>
      <c r="E13" s="103">
        <v>26720500</v>
      </c>
      <c r="F13" s="104">
        <v>11471999.74</v>
      </c>
      <c r="G13" s="129">
        <f t="shared" si="0"/>
        <v>42.933327370371067</v>
      </c>
      <c r="H13" s="24">
        <f t="shared" si="1"/>
        <v>42.933327370371067</v>
      </c>
      <c r="I13" s="39">
        <f t="shared" si="2"/>
        <v>118.49078168139084</v>
      </c>
    </row>
    <row r="14" spans="1:9" x14ac:dyDescent="0.25">
      <c r="A14" s="82" t="s">
        <v>241</v>
      </c>
      <c r="B14" s="114" t="s">
        <v>242</v>
      </c>
      <c r="C14" s="122">
        <v>3913000</v>
      </c>
      <c r="D14" s="174"/>
      <c r="E14" s="103"/>
      <c r="F14" s="104"/>
      <c r="G14" s="129"/>
      <c r="H14" s="24"/>
      <c r="I14" s="39">
        <f>F14/C14*100</f>
        <v>0</v>
      </c>
    </row>
    <row r="15" spans="1:9" x14ac:dyDescent="0.25">
      <c r="A15" s="56" t="s">
        <v>142</v>
      </c>
      <c r="B15" s="114" t="s">
        <v>143</v>
      </c>
      <c r="C15" s="105" t="s">
        <v>11</v>
      </c>
      <c r="D15" s="174">
        <f>15924703.03+2426392.52+2921000+146000</f>
        <v>21418095.550000001</v>
      </c>
      <c r="E15" s="103">
        <v>15924703.029999999</v>
      </c>
      <c r="F15" s="104" t="s">
        <v>11</v>
      </c>
      <c r="G15" s="130" t="s">
        <v>11</v>
      </c>
      <c r="H15" s="22" t="s">
        <v>11</v>
      </c>
      <c r="I15" s="40" t="s">
        <v>11</v>
      </c>
    </row>
    <row r="16" spans="1:9" x14ac:dyDescent="0.25">
      <c r="A16" s="56" t="s">
        <v>144</v>
      </c>
      <c r="B16" s="114" t="s">
        <v>145</v>
      </c>
      <c r="C16" s="122">
        <v>35874537.640000001</v>
      </c>
      <c r="D16" s="174">
        <f>106478195.14-3030000</f>
        <v>103448195.14</v>
      </c>
      <c r="E16" s="103">
        <v>106478195.14</v>
      </c>
      <c r="F16" s="104">
        <v>43732298.270000003</v>
      </c>
      <c r="G16" s="129">
        <f t="shared" si="0"/>
        <v>42.274587981757996</v>
      </c>
      <c r="H16" s="24">
        <f t="shared" si="1"/>
        <v>41.071599882492151</v>
      </c>
      <c r="I16" s="39">
        <f t="shared" si="2"/>
        <v>121.90344781263083</v>
      </c>
    </row>
    <row r="17" spans="1:9" ht="23.25" x14ac:dyDescent="0.25">
      <c r="A17" s="55" t="s">
        <v>146</v>
      </c>
      <c r="B17" s="115" t="s">
        <v>147</v>
      </c>
      <c r="C17" s="120">
        <v>4414189.07</v>
      </c>
      <c r="D17" s="141">
        <f>D18</f>
        <v>14156530.82</v>
      </c>
      <c r="E17" s="79">
        <v>14302530.82</v>
      </c>
      <c r="F17" s="121">
        <v>7023659.7999999998</v>
      </c>
      <c r="G17" s="128">
        <f t="shared" si="0"/>
        <v>49.614272658363056</v>
      </c>
      <c r="H17" s="17">
        <f t="shared" si="1"/>
        <v>49.107810976910727</v>
      </c>
      <c r="I17" s="37">
        <f t="shared" si="2"/>
        <v>159.11551790417531</v>
      </c>
    </row>
    <row r="18" spans="1:9" ht="23.25" x14ac:dyDescent="0.25">
      <c r="A18" s="56" t="s">
        <v>148</v>
      </c>
      <c r="B18" s="114" t="s">
        <v>149</v>
      </c>
      <c r="C18" s="122">
        <v>4414189.07</v>
      </c>
      <c r="D18" s="174">
        <f>14302530.82-146000</f>
        <v>14156530.82</v>
      </c>
      <c r="E18" s="103">
        <v>14302530.82</v>
      </c>
      <c r="F18" s="104">
        <v>7023659.7999999998</v>
      </c>
      <c r="G18" s="129">
        <f t="shared" si="0"/>
        <v>49.614272658363056</v>
      </c>
      <c r="H18" s="24">
        <f t="shared" si="1"/>
        <v>49.107810976910727</v>
      </c>
      <c r="I18" s="39">
        <f t="shared" si="2"/>
        <v>159.11551790417531</v>
      </c>
    </row>
    <row r="19" spans="1:9" x14ac:dyDescent="0.25">
      <c r="A19" s="55" t="s">
        <v>150</v>
      </c>
      <c r="B19" s="115" t="s">
        <v>151</v>
      </c>
      <c r="C19" s="120">
        <v>67227041.349999994</v>
      </c>
      <c r="D19" s="141">
        <f>D20+D21+D22+D23</f>
        <v>218952659.76999998</v>
      </c>
      <c r="E19" s="79">
        <v>226379052.28999999</v>
      </c>
      <c r="F19" s="121">
        <v>57027783.840000004</v>
      </c>
      <c r="G19" s="128">
        <f t="shared" si="0"/>
        <v>26.045714128298396</v>
      </c>
      <c r="H19" s="17">
        <f t="shared" si="1"/>
        <v>25.191281288228602</v>
      </c>
      <c r="I19" s="37">
        <f t="shared" si="2"/>
        <v>84.828638438957583</v>
      </c>
    </row>
    <row r="20" spans="1:9" x14ac:dyDescent="0.25">
      <c r="A20" s="56" t="s">
        <v>152</v>
      </c>
      <c r="B20" s="114" t="s">
        <v>153</v>
      </c>
      <c r="C20" s="122">
        <v>1834601.82</v>
      </c>
      <c r="D20" s="174">
        <v>4687451.16</v>
      </c>
      <c r="E20" s="103">
        <v>4687451.16</v>
      </c>
      <c r="F20" s="104">
        <v>1573705.24</v>
      </c>
      <c r="G20" s="129">
        <f>F20/D20*100</f>
        <v>33.572728254303556</v>
      </c>
      <c r="H20" s="24">
        <f>F20/E20*100</f>
        <v>33.572728254303556</v>
      </c>
      <c r="I20" s="39">
        <f>F20/C20*100</f>
        <v>85.779116909411982</v>
      </c>
    </row>
    <row r="21" spans="1:9" x14ac:dyDescent="0.25">
      <c r="A21" s="56" t="s">
        <v>154</v>
      </c>
      <c r="B21" s="114" t="s">
        <v>155</v>
      </c>
      <c r="C21" s="105" t="s">
        <v>11</v>
      </c>
      <c r="D21" s="174">
        <v>21276553.789999999</v>
      </c>
      <c r="E21" s="103">
        <v>21276553.789999999</v>
      </c>
      <c r="F21" s="104">
        <v>151996.98000000001</v>
      </c>
      <c r="G21" s="129">
        <f>F21/D21*100</f>
        <v>0.71438721467871713</v>
      </c>
      <c r="H21" s="24">
        <f>F21/E21*100</f>
        <v>0.71438721467871713</v>
      </c>
      <c r="I21" s="39"/>
    </row>
    <row r="22" spans="1:9" x14ac:dyDescent="0.25">
      <c r="A22" s="56" t="s">
        <v>156</v>
      </c>
      <c r="B22" s="114" t="s">
        <v>157</v>
      </c>
      <c r="C22" s="122">
        <v>65392439.530000001</v>
      </c>
      <c r="D22" s="174">
        <f>200210047.34-2426392.52-10000000</f>
        <v>187783654.81999999</v>
      </c>
      <c r="E22" s="103">
        <v>200210047.34</v>
      </c>
      <c r="F22" s="104">
        <v>55302081.619999997</v>
      </c>
      <c r="G22" s="129">
        <f t="shared" si="0"/>
        <v>29.449890978535809</v>
      </c>
      <c r="H22" s="24">
        <f t="shared" si="1"/>
        <v>27.622031139169103</v>
      </c>
      <c r="I22" s="39">
        <f t="shared" si="2"/>
        <v>84.569534364334487</v>
      </c>
    </row>
    <row r="23" spans="1:9" x14ac:dyDescent="0.25">
      <c r="A23" s="56" t="s">
        <v>158</v>
      </c>
      <c r="B23" s="114" t="s">
        <v>159</v>
      </c>
      <c r="C23" s="105" t="s">
        <v>11</v>
      </c>
      <c r="D23" s="174">
        <f>205000+5000000</f>
        <v>5205000</v>
      </c>
      <c r="E23" s="103">
        <v>205000</v>
      </c>
      <c r="F23" s="104" t="s">
        <v>11</v>
      </c>
      <c r="G23" s="130" t="s">
        <v>11</v>
      </c>
      <c r="H23" s="22" t="s">
        <v>11</v>
      </c>
      <c r="I23" s="40" t="s">
        <v>11</v>
      </c>
    </row>
    <row r="24" spans="1:9" x14ac:dyDescent="0.25">
      <c r="A24" s="55" t="s">
        <v>160</v>
      </c>
      <c r="B24" s="115" t="s">
        <v>161</v>
      </c>
      <c r="C24" s="120">
        <v>21791456.079999998</v>
      </c>
      <c r="D24" s="141">
        <v>121680001.47</v>
      </c>
      <c r="E24" s="79">
        <v>121680001.47</v>
      </c>
      <c r="F24" s="121">
        <v>12993179.789999999</v>
      </c>
      <c r="G24" s="128">
        <f t="shared" si="0"/>
        <v>10.67815551695522</v>
      </c>
      <c r="H24" s="17">
        <f t="shared" si="1"/>
        <v>10.67815551695522</v>
      </c>
      <c r="I24" s="37">
        <f t="shared" si="2"/>
        <v>59.625110604357559</v>
      </c>
    </row>
    <row r="25" spans="1:9" x14ac:dyDescent="0.25">
      <c r="A25" s="56" t="s">
        <v>162</v>
      </c>
      <c r="B25" s="114" t="s">
        <v>163</v>
      </c>
      <c r="C25" s="122">
        <v>4046454.89</v>
      </c>
      <c r="D25" s="174">
        <v>2600000</v>
      </c>
      <c r="E25" s="103">
        <v>2600000</v>
      </c>
      <c r="F25" s="104">
        <v>1594185</v>
      </c>
      <c r="G25" s="129">
        <f t="shared" si="0"/>
        <v>61.314807692307696</v>
      </c>
      <c r="H25" s="24">
        <f t="shared" si="1"/>
        <v>61.314807692307696</v>
      </c>
      <c r="I25" s="39">
        <f t="shared" si="2"/>
        <v>39.397078265711251</v>
      </c>
    </row>
    <row r="26" spans="1:9" x14ac:dyDescent="0.25">
      <c r="A26" s="56" t="s">
        <v>164</v>
      </c>
      <c r="B26" s="114" t="s">
        <v>165</v>
      </c>
      <c r="C26" s="122">
        <v>12205440.779999999</v>
      </c>
      <c r="D26" s="174">
        <v>85561999.689999998</v>
      </c>
      <c r="E26" s="103">
        <v>85561999.689999998</v>
      </c>
      <c r="F26" s="104">
        <v>6150001.3700000001</v>
      </c>
      <c r="G26" s="129">
        <f t="shared" si="0"/>
        <v>7.187771899069789</v>
      </c>
      <c r="H26" s="24">
        <f t="shared" si="1"/>
        <v>7.187771899069789</v>
      </c>
      <c r="I26" s="39">
        <f t="shared" si="2"/>
        <v>50.387376259917424</v>
      </c>
    </row>
    <row r="27" spans="1:9" x14ac:dyDescent="0.25">
      <c r="A27" s="56" t="s">
        <v>166</v>
      </c>
      <c r="B27" s="114" t="s">
        <v>167</v>
      </c>
      <c r="C27" s="122">
        <v>1549448</v>
      </c>
      <c r="D27" s="174">
        <v>21927983</v>
      </c>
      <c r="E27" s="103">
        <v>21927983</v>
      </c>
      <c r="F27" s="104">
        <v>728293.73</v>
      </c>
      <c r="G27" s="130" t="s">
        <v>11</v>
      </c>
      <c r="H27" s="22" t="s">
        <v>11</v>
      </c>
      <c r="I27" s="40" t="s">
        <v>11</v>
      </c>
    </row>
    <row r="28" spans="1:9" x14ac:dyDescent="0.25">
      <c r="A28" s="56" t="s">
        <v>168</v>
      </c>
      <c r="B28" s="114" t="s">
        <v>169</v>
      </c>
      <c r="C28" s="122">
        <v>3990112.41</v>
      </c>
      <c r="D28" s="174">
        <v>11590018.779999999</v>
      </c>
      <c r="E28" s="103">
        <v>11590018.779999999</v>
      </c>
      <c r="F28" s="104">
        <v>4520699.6900000004</v>
      </c>
      <c r="G28" s="129">
        <f t="shared" si="0"/>
        <v>39.005110999483648</v>
      </c>
      <c r="H28" s="24">
        <f t="shared" si="1"/>
        <v>39.005110999483648</v>
      </c>
      <c r="I28" s="39">
        <f t="shared" si="2"/>
        <v>113.29755218600471</v>
      </c>
    </row>
    <row r="29" spans="1:9" x14ac:dyDescent="0.25">
      <c r="A29" s="55" t="s">
        <v>170</v>
      </c>
      <c r="B29" s="115" t="s">
        <v>171</v>
      </c>
      <c r="C29" s="120">
        <v>821940130.90999997</v>
      </c>
      <c r="D29" s="141">
        <f>D30+D31+D32+D33+D34</f>
        <v>2691098271.77</v>
      </c>
      <c r="E29" s="79">
        <v>1795573354.96</v>
      </c>
      <c r="F29" s="121">
        <v>865065002.66999996</v>
      </c>
      <c r="G29" s="128">
        <f t="shared" si="0"/>
        <v>32.145425967704476</v>
      </c>
      <c r="H29" s="17">
        <f t="shared" si="1"/>
        <v>48.177647562010691</v>
      </c>
      <c r="I29" s="37">
        <f t="shared" si="2"/>
        <v>105.24671690044565</v>
      </c>
    </row>
    <row r="30" spans="1:9" x14ac:dyDescent="0.25">
      <c r="A30" s="56" t="s">
        <v>172</v>
      </c>
      <c r="B30" s="114" t="s">
        <v>173</v>
      </c>
      <c r="C30" s="122">
        <v>201164052.33000001</v>
      </c>
      <c r="D30" s="174">
        <v>509688086.56</v>
      </c>
      <c r="E30" s="103">
        <v>509688086.56</v>
      </c>
      <c r="F30" s="104">
        <v>257153532.44</v>
      </c>
      <c r="G30" s="129">
        <f t="shared" si="0"/>
        <v>50.453118136542543</v>
      </c>
      <c r="H30" s="24">
        <f t="shared" si="1"/>
        <v>50.453118136542543</v>
      </c>
      <c r="I30" s="39">
        <f t="shared" si="2"/>
        <v>127.83274618973768</v>
      </c>
    </row>
    <row r="31" spans="1:9" x14ac:dyDescent="0.25">
      <c r="A31" s="56" t="s">
        <v>174</v>
      </c>
      <c r="B31" s="114" t="s">
        <v>175</v>
      </c>
      <c r="C31" s="122">
        <v>559915583.96000004</v>
      </c>
      <c r="D31" s="174">
        <f>1151644395.41-2921000-5967000+904412916.81</f>
        <v>2047169312.22</v>
      </c>
      <c r="E31" s="103">
        <v>1151644395.4100001</v>
      </c>
      <c r="F31" s="104">
        <v>538951936.25</v>
      </c>
      <c r="G31" s="129">
        <f t="shared" si="0"/>
        <v>26.326690862005325</v>
      </c>
      <c r="H31" s="24">
        <f t="shared" si="1"/>
        <v>46.798468207551707</v>
      </c>
      <c r="I31" s="39">
        <f t="shared" si="2"/>
        <v>96.25592708784157</v>
      </c>
    </row>
    <row r="32" spans="1:9" x14ac:dyDescent="0.25">
      <c r="A32" s="56" t="s">
        <v>176</v>
      </c>
      <c r="B32" s="114" t="s">
        <v>177</v>
      </c>
      <c r="C32" s="122">
        <v>44259811.039999999</v>
      </c>
      <c r="D32" s="174">
        <v>93001505.989999995</v>
      </c>
      <c r="E32" s="103">
        <v>93001505.989999995</v>
      </c>
      <c r="F32" s="104">
        <v>50657221.869999997</v>
      </c>
      <c r="G32" s="129">
        <f t="shared" si="0"/>
        <v>54.469248998448393</v>
      </c>
      <c r="H32" s="24">
        <f t="shared" si="1"/>
        <v>54.469248998448393</v>
      </c>
      <c r="I32" s="39">
        <f t="shared" si="2"/>
        <v>114.45422083754111</v>
      </c>
    </row>
    <row r="33" spans="1:9" x14ac:dyDescent="0.25">
      <c r="A33" s="56" t="s">
        <v>178</v>
      </c>
      <c r="B33" s="114" t="s">
        <v>179</v>
      </c>
      <c r="C33" s="122">
        <v>4000</v>
      </c>
      <c r="D33" s="174">
        <v>100000</v>
      </c>
      <c r="E33" s="103">
        <v>100000</v>
      </c>
      <c r="F33" s="104">
        <v>63332.5</v>
      </c>
      <c r="G33" s="129">
        <f t="shared" si="0"/>
        <v>63.332500000000003</v>
      </c>
      <c r="H33" s="24">
        <f t="shared" si="1"/>
        <v>63.332500000000003</v>
      </c>
      <c r="I33" s="40" t="s">
        <v>11</v>
      </c>
    </row>
    <row r="34" spans="1:9" x14ac:dyDescent="0.25">
      <c r="A34" s="56" t="s">
        <v>180</v>
      </c>
      <c r="B34" s="114" t="s">
        <v>181</v>
      </c>
      <c r="C34" s="122">
        <v>16596683.58</v>
      </c>
      <c r="D34" s="174">
        <v>41139367</v>
      </c>
      <c r="E34" s="103">
        <v>41139367</v>
      </c>
      <c r="F34" s="104">
        <v>18238979.609999999</v>
      </c>
      <c r="G34" s="129">
        <f t="shared" si="0"/>
        <v>44.334614117908032</v>
      </c>
      <c r="H34" s="24">
        <f t="shared" si="1"/>
        <v>44.334614117908032</v>
      </c>
      <c r="I34" s="39">
        <f t="shared" si="2"/>
        <v>109.89532650956282</v>
      </c>
    </row>
    <row r="35" spans="1:9" x14ac:dyDescent="0.25">
      <c r="A35" s="55" t="s">
        <v>182</v>
      </c>
      <c r="B35" s="115" t="s">
        <v>183</v>
      </c>
      <c r="C35" s="120">
        <v>23857121.210000001</v>
      </c>
      <c r="D35" s="141">
        <f>D36+D37</f>
        <v>59320525.82</v>
      </c>
      <c r="E35" s="79">
        <v>60077778.590000004</v>
      </c>
      <c r="F35" s="121">
        <v>26712098.43</v>
      </c>
      <c r="G35" s="128">
        <f t="shared" si="0"/>
        <v>45.030110675441748</v>
      </c>
      <c r="H35" s="17">
        <f t="shared" si="1"/>
        <v>44.462526839243438</v>
      </c>
      <c r="I35" s="37">
        <f t="shared" si="2"/>
        <v>111.9669812416567</v>
      </c>
    </row>
    <row r="36" spans="1:9" x14ac:dyDescent="0.25">
      <c r="A36" s="56" t="s">
        <v>184</v>
      </c>
      <c r="B36" s="114" t="s">
        <v>185</v>
      </c>
      <c r="C36" s="122">
        <v>18737903.34</v>
      </c>
      <c r="D36" s="174">
        <f>45810192.59-757252.77</f>
        <v>45052939.82</v>
      </c>
      <c r="E36" s="103">
        <v>45810192.590000004</v>
      </c>
      <c r="F36" s="104">
        <v>20358666.870000001</v>
      </c>
      <c r="G36" s="129">
        <f t="shared" si="0"/>
        <v>45.188320565403671</v>
      </c>
      <c r="H36" s="24">
        <f t="shared" si="1"/>
        <v>44.441347479609014</v>
      </c>
      <c r="I36" s="39">
        <f t="shared" si="2"/>
        <v>108.64965252830683</v>
      </c>
    </row>
    <row r="37" spans="1:9" x14ac:dyDescent="0.25">
      <c r="A37" s="56" t="s">
        <v>186</v>
      </c>
      <c r="B37" s="114" t="s">
        <v>187</v>
      </c>
      <c r="C37" s="122">
        <v>5119217.87</v>
      </c>
      <c r="D37" s="174">
        <v>14267586</v>
      </c>
      <c r="E37" s="103">
        <v>14267586</v>
      </c>
      <c r="F37" s="104">
        <v>6353431.5599999996</v>
      </c>
      <c r="G37" s="129">
        <f t="shared" si="0"/>
        <v>44.530529271034354</v>
      </c>
      <c r="H37" s="24">
        <f t="shared" si="1"/>
        <v>44.530529271034354</v>
      </c>
      <c r="I37" s="39">
        <f t="shared" si="2"/>
        <v>124.10941908202082</v>
      </c>
    </row>
    <row r="38" spans="1:9" x14ac:dyDescent="0.25">
      <c r="A38" s="55" t="s">
        <v>188</v>
      </c>
      <c r="B38" s="115" t="s">
        <v>189</v>
      </c>
      <c r="C38" s="120">
        <v>67297299.980000004</v>
      </c>
      <c r="D38" s="141">
        <f>D39+D40+D41</f>
        <v>143205478.39000002</v>
      </c>
      <c r="E38" s="79">
        <v>138713518.38999999</v>
      </c>
      <c r="F38" s="121">
        <v>80150476.709999993</v>
      </c>
      <c r="G38" s="128">
        <f t="shared" si="0"/>
        <v>55.968862093195504</v>
      </c>
      <c r="H38" s="17">
        <f t="shared" si="1"/>
        <v>57.781301808417062</v>
      </c>
      <c r="I38" s="37">
        <f t="shared" si="2"/>
        <v>119.09909719085283</v>
      </c>
    </row>
    <row r="39" spans="1:9" x14ac:dyDescent="0.25">
      <c r="A39" s="56" t="s">
        <v>190</v>
      </c>
      <c r="B39" s="114" t="s">
        <v>191</v>
      </c>
      <c r="C39" s="122">
        <v>1573313.4</v>
      </c>
      <c r="D39" s="174">
        <v>3252400</v>
      </c>
      <c r="E39" s="103">
        <v>3252400</v>
      </c>
      <c r="F39" s="104">
        <v>1380370.04</v>
      </c>
      <c r="G39" s="129">
        <f t="shared" si="0"/>
        <v>42.441582831140082</v>
      </c>
      <c r="H39" s="24">
        <f t="shared" si="1"/>
        <v>42.441582831140082</v>
      </c>
      <c r="I39" s="39">
        <f t="shared" si="2"/>
        <v>87.736495475090976</v>
      </c>
    </row>
    <row r="40" spans="1:9" x14ac:dyDescent="0.25">
      <c r="A40" s="56" t="s">
        <v>192</v>
      </c>
      <c r="B40" s="114" t="s">
        <v>193</v>
      </c>
      <c r="C40" s="122">
        <v>9859397.4900000002</v>
      </c>
      <c r="D40" s="174">
        <v>10749927.630000001</v>
      </c>
      <c r="E40" s="103">
        <v>10749927.630000001</v>
      </c>
      <c r="F40" s="104">
        <v>9849079.1600000001</v>
      </c>
      <c r="G40" s="129">
        <f t="shared" si="0"/>
        <v>91.619957817334623</v>
      </c>
      <c r="H40" s="24">
        <f t="shared" si="1"/>
        <v>91.619957817334623</v>
      </c>
      <c r="I40" s="39">
        <f t="shared" si="2"/>
        <v>99.895345227632163</v>
      </c>
    </row>
    <row r="41" spans="1:9" x14ac:dyDescent="0.25">
      <c r="A41" s="56" t="s">
        <v>194</v>
      </c>
      <c r="B41" s="114" t="s">
        <v>195</v>
      </c>
      <c r="C41" s="122">
        <v>55864589.090000004</v>
      </c>
      <c r="D41" s="174">
        <f>124711190.76+1461960+3030000</f>
        <v>129203150.76000001</v>
      </c>
      <c r="E41" s="103">
        <v>124711190.76000001</v>
      </c>
      <c r="F41" s="104">
        <v>68921027.510000005</v>
      </c>
      <c r="G41" s="129">
        <f t="shared" si="0"/>
        <v>53.343147674489423</v>
      </c>
      <c r="H41" s="24">
        <f t="shared" si="1"/>
        <v>55.264509215243422</v>
      </c>
      <c r="I41" s="39">
        <f t="shared" si="2"/>
        <v>123.37158230765033</v>
      </c>
    </row>
    <row r="42" spans="1:9" x14ac:dyDescent="0.25">
      <c r="A42" s="55" t="s">
        <v>196</v>
      </c>
      <c r="B42" s="115" t="s">
        <v>197</v>
      </c>
      <c r="C42" s="120">
        <v>33413735.879999999</v>
      </c>
      <c r="D42" s="141">
        <v>53941620.93</v>
      </c>
      <c r="E42" s="79">
        <v>53941620.93</v>
      </c>
      <c r="F42" s="121">
        <v>27889750.02</v>
      </c>
      <c r="G42" s="128">
        <f t="shared" si="0"/>
        <v>51.703581648375952</v>
      </c>
      <c r="H42" s="17">
        <f t="shared" si="1"/>
        <v>51.703581648375952</v>
      </c>
      <c r="I42" s="37">
        <f t="shared" si="2"/>
        <v>83.467919062272784</v>
      </c>
    </row>
    <row r="43" spans="1:9" x14ac:dyDescent="0.25">
      <c r="A43" s="56" t="s">
        <v>198</v>
      </c>
      <c r="B43" s="114" t="s">
        <v>199</v>
      </c>
      <c r="C43" s="122">
        <v>25432991.879999999</v>
      </c>
      <c r="D43" s="174">
        <v>20746809.75</v>
      </c>
      <c r="E43" s="103">
        <v>20746809.75</v>
      </c>
      <c r="F43" s="104">
        <v>10375548.859999999</v>
      </c>
      <c r="G43" s="129">
        <f t="shared" si="0"/>
        <v>50.010334046659864</v>
      </c>
      <c r="H43" s="24">
        <f t="shared" si="1"/>
        <v>50.010334046659864</v>
      </c>
      <c r="I43" s="39">
        <f t="shared" si="2"/>
        <v>40.795628406420896</v>
      </c>
    </row>
    <row r="44" spans="1:9" x14ac:dyDescent="0.25">
      <c r="A44" s="56" t="s">
        <v>200</v>
      </c>
      <c r="B44" s="114" t="s">
        <v>201</v>
      </c>
      <c r="C44" s="122">
        <v>7980744</v>
      </c>
      <c r="D44" s="174">
        <v>33194811.18</v>
      </c>
      <c r="E44" s="103">
        <v>33194811.18</v>
      </c>
      <c r="F44" s="104">
        <v>17514201.16</v>
      </c>
      <c r="G44" s="129">
        <f t="shared" si="0"/>
        <v>52.76186409083229</v>
      </c>
      <c r="H44" s="24">
        <f t="shared" si="1"/>
        <v>52.76186409083229</v>
      </c>
      <c r="I44" s="39">
        <f t="shared" si="2"/>
        <v>219.45574447695603</v>
      </c>
    </row>
    <row r="45" spans="1:9" x14ac:dyDescent="0.25">
      <c r="A45" s="55" t="s">
        <v>202</v>
      </c>
      <c r="B45" s="115" t="s">
        <v>203</v>
      </c>
      <c r="C45" s="120">
        <v>1440000</v>
      </c>
      <c r="D45" s="141">
        <v>2990000</v>
      </c>
      <c r="E45" s="79">
        <v>2990000</v>
      </c>
      <c r="F45" s="121">
        <v>1544600</v>
      </c>
      <c r="G45" s="128">
        <f t="shared" si="0"/>
        <v>51.658862876254183</v>
      </c>
      <c r="H45" s="17">
        <f t="shared" si="1"/>
        <v>51.658862876254183</v>
      </c>
      <c r="I45" s="37">
        <f t="shared" si="2"/>
        <v>107.26388888888889</v>
      </c>
    </row>
    <row r="46" spans="1:9" x14ac:dyDescent="0.25">
      <c r="A46" s="57" t="s">
        <v>204</v>
      </c>
      <c r="B46" s="114" t="s">
        <v>205</v>
      </c>
      <c r="C46" s="122">
        <v>1440000</v>
      </c>
      <c r="D46" s="174">
        <v>2990000</v>
      </c>
      <c r="E46" s="103">
        <v>2990000</v>
      </c>
      <c r="F46" s="104">
        <v>1544600</v>
      </c>
      <c r="G46" s="129">
        <f t="shared" si="0"/>
        <v>51.658862876254183</v>
      </c>
      <c r="H46" s="24">
        <f t="shared" si="1"/>
        <v>51.658862876254183</v>
      </c>
      <c r="I46" s="39">
        <f t="shared" si="2"/>
        <v>107.26388888888889</v>
      </c>
    </row>
    <row r="47" spans="1:9" ht="23.25" x14ac:dyDescent="0.25">
      <c r="A47" s="58" t="s">
        <v>206</v>
      </c>
      <c r="B47" s="115" t="s">
        <v>207</v>
      </c>
      <c r="C47" s="120">
        <v>21645444</v>
      </c>
      <c r="D47" s="141">
        <v>44568650</v>
      </c>
      <c r="E47" s="79">
        <v>44568650</v>
      </c>
      <c r="F47" s="121">
        <v>22284326.100000001</v>
      </c>
      <c r="G47" s="128">
        <f t="shared" si="0"/>
        <v>50.000002468102579</v>
      </c>
      <c r="H47" s="17">
        <f t="shared" si="1"/>
        <v>50.000002468102579</v>
      </c>
      <c r="I47" s="37">
        <f t="shared" si="2"/>
        <v>102.95157770845449</v>
      </c>
    </row>
    <row r="48" spans="1:9" ht="24" thickBot="1" x14ac:dyDescent="0.3">
      <c r="A48" s="59" t="s">
        <v>208</v>
      </c>
      <c r="B48" s="116" t="s">
        <v>209</v>
      </c>
      <c r="C48" s="123">
        <v>21645444</v>
      </c>
      <c r="D48" s="175">
        <v>44568650</v>
      </c>
      <c r="E48" s="124">
        <v>44568650</v>
      </c>
      <c r="F48" s="125">
        <v>22284326.100000001</v>
      </c>
      <c r="G48" s="131">
        <f t="shared" si="0"/>
        <v>50.000002468102579</v>
      </c>
      <c r="H48" s="60">
        <f t="shared" si="1"/>
        <v>50.000002468102579</v>
      </c>
      <c r="I48" s="61">
        <f t="shared" si="2"/>
        <v>102.95157770845449</v>
      </c>
    </row>
    <row r="49" spans="1:9" ht="15.75" thickBot="1" x14ac:dyDescent="0.3">
      <c r="A49" s="62"/>
      <c r="B49" s="85"/>
      <c r="C49" s="106"/>
      <c r="D49" s="176"/>
      <c r="E49" s="106"/>
      <c r="F49" s="106"/>
      <c r="G49" s="13"/>
      <c r="H49" s="90"/>
      <c r="I49" s="90"/>
    </row>
    <row r="50" spans="1:9" ht="15.75" thickBot="1" x14ac:dyDescent="0.3">
      <c r="A50" s="63" t="s">
        <v>210</v>
      </c>
      <c r="B50" s="86" t="s">
        <v>10</v>
      </c>
      <c r="C50" s="133">
        <v>-17014580.850000001</v>
      </c>
      <c r="D50" s="177">
        <v>-100832884.18000001</v>
      </c>
      <c r="E50" s="134">
        <v>-100832884.18000001</v>
      </c>
      <c r="F50" s="135">
        <v>48636468.630000003</v>
      </c>
      <c r="G50" s="132"/>
      <c r="H50" s="91"/>
      <c r="I50" s="92"/>
    </row>
    <row r="51" spans="1:9" x14ac:dyDescent="0.25">
      <c r="B51" s="93"/>
      <c r="C51" s="93"/>
      <c r="D51" s="108"/>
      <c r="E51" s="93"/>
      <c r="F51" s="93"/>
      <c r="G51" s="93"/>
      <c r="H51" s="94"/>
      <c r="I51" s="94"/>
    </row>
  </sheetData>
  <mergeCells count="5">
    <mergeCell ref="A3:A4"/>
    <mergeCell ref="B3:B4"/>
    <mergeCell ref="C3:C4"/>
    <mergeCell ref="D3:F3"/>
    <mergeCell ref="G3:I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800B102-F62F-4ED3-8836-B0CFAC83C1C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</vt:lpstr>
      <vt:lpstr>Расходы</vt:lpstr>
      <vt:lpstr>Доходы!Заголовки_для_печати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FIN3</dc:creator>
  <cp:lastModifiedBy>Elena</cp:lastModifiedBy>
  <cp:lastPrinted>2024-07-10T01:03:49Z</cp:lastPrinted>
  <dcterms:created xsi:type="dcterms:W3CDTF">2024-04-09T23:39:31Z</dcterms:created>
  <dcterms:modified xsi:type="dcterms:W3CDTF">2024-07-17T06:27:48Z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992_Орг=20020_Ф=0503317M_Период=март 2024 года.xlsx</vt:lpwstr>
  </property>
  <property fmtid="{D5CDD505-2E9C-101B-9397-08002B2CF9AE}" pid="3" name="Название отчета">
    <vt:lpwstr>992_Орг=20020_Ф=0503317M_Период=март 2024 года.xlsx</vt:lpwstr>
  </property>
  <property fmtid="{D5CDD505-2E9C-101B-9397-08002B2CF9AE}" pid="4" name="Версия клиента">
    <vt:lpwstr>23.1.0.38319 (.NET Core 3.1)</vt:lpwstr>
  </property>
  <property fmtid="{D5CDD505-2E9C-101B-9397-08002B2CF9AE}" pid="5" name="Тип сервера">
    <vt:lpwstr>PostgreSQL</vt:lpwstr>
  </property>
  <property fmtid="{D5CDD505-2E9C-101B-9397-08002B2CF9AE}" pid="6" name="Сервер">
    <vt:lpwstr>svod-db.primorsky.local</vt:lpwstr>
  </property>
  <property fmtid="{D5CDD505-2E9C-101B-9397-08002B2CF9AE}" pid="7" name="База">
    <vt:lpwstr>svod_smart_krai</vt:lpwstr>
  </property>
  <property fmtid="{D5CDD505-2E9C-101B-9397-08002B2CF9AE}" pid="8" name="Пользователь">
    <vt:lpwstr>rn20020_4</vt:lpwstr>
  </property>
  <property fmtid="{D5CDD505-2E9C-101B-9397-08002B2CF9AE}" pid="9" name="Шаблон">
    <vt:lpwstr>0503317G_20220101_1.xlt</vt:lpwstr>
  </property>
  <property fmtid="{D5CDD505-2E9C-101B-9397-08002B2CF9AE}" pid="10" name="Локальная база">
    <vt:lpwstr>не используется</vt:lpwstr>
  </property>
</Properties>
</file>